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1" activeTab="5"/>
  </bookViews>
  <sheets>
    <sheet name="งบแสดงฐานะการเงิน" sheetId="1" r:id="rId1"/>
    <sheet name="งบทดลอง" sheetId="2" r:id="rId2"/>
    <sheet name="เงินสดและธนาคาร" sheetId="3" r:id="rId3"/>
    <sheet name="รายงานรับ-จ่าย" sheetId="4" r:id="rId4"/>
    <sheet name="งบทรัพย์สิน" sheetId="5" r:id="rId5"/>
    <sheet name="งบเงินสะสม" sheetId="6" r:id="rId6"/>
  </sheets>
  <calcPr calcId="125725"/>
</workbook>
</file>

<file path=xl/calcChain.xml><?xml version="1.0" encoding="utf-8"?>
<calcChain xmlns="http://schemas.openxmlformats.org/spreadsheetml/2006/main">
  <c r="H15" i="6"/>
  <c r="H14"/>
  <c r="H11"/>
  <c r="E18" i="5"/>
  <c r="D16"/>
  <c r="D18" s="1"/>
  <c r="C16"/>
  <c r="F16" s="1"/>
  <c r="F15"/>
  <c r="C15"/>
  <c r="F14"/>
  <c r="C13"/>
  <c r="F13" s="1"/>
  <c r="F12"/>
  <c r="F11"/>
  <c r="F10"/>
  <c r="H9"/>
  <c r="C9"/>
  <c r="F9" s="1"/>
  <c r="F8"/>
  <c r="H7"/>
  <c r="C7"/>
  <c r="F7" s="1"/>
  <c r="C6"/>
  <c r="C18" s="1"/>
  <c r="H5"/>
  <c r="H18" s="1"/>
  <c r="C60" i="4"/>
  <c r="C61" s="1"/>
  <c r="E56"/>
  <c r="C55"/>
  <c r="E55" s="1"/>
  <c r="E54"/>
  <c r="C53"/>
  <c r="B53"/>
  <c r="E53" s="1"/>
  <c r="E52"/>
  <c r="C52"/>
  <c r="B52"/>
  <c r="B58" s="1"/>
  <c r="B62" s="1"/>
  <c r="C51"/>
  <c r="E51" s="1"/>
  <c r="E50"/>
  <c r="C50"/>
  <c r="C49"/>
  <c r="E49" s="1"/>
  <c r="E48"/>
  <c r="C48"/>
  <c r="C47"/>
  <c r="E47" s="1"/>
  <c r="E46"/>
  <c r="C46"/>
  <c r="C58" s="1"/>
  <c r="C62" s="1"/>
  <c r="B25"/>
  <c r="C18"/>
  <c r="C16"/>
  <c r="C19" s="1"/>
  <c r="B24" s="1"/>
  <c r="B26" s="1"/>
  <c r="B16"/>
  <c r="B19" s="1"/>
  <c r="E15"/>
  <c r="E14"/>
  <c r="E13"/>
  <c r="E12"/>
  <c r="E11"/>
  <c r="E10"/>
  <c r="E9"/>
  <c r="E8"/>
  <c r="E7"/>
  <c r="I19" i="3"/>
  <c r="I21" s="1"/>
  <c r="I9"/>
  <c r="C19" i="2"/>
  <c r="D16"/>
  <c r="D15"/>
  <c r="D14"/>
  <c r="D13"/>
  <c r="D19" s="1"/>
  <c r="C12"/>
  <c r="C25" i="1"/>
  <c r="F21"/>
  <c r="F16"/>
  <c r="F26" s="1"/>
  <c r="F27" s="1"/>
  <c r="C13"/>
  <c r="C12"/>
  <c r="C10"/>
  <c r="C26" s="1"/>
  <c r="C27" s="1"/>
  <c r="F6" i="5" l="1"/>
  <c r="F18" s="1"/>
  <c r="H19" s="1"/>
  <c r="E58" i="4"/>
  <c r="E62" s="1"/>
  <c r="E16"/>
  <c r="E19" s="1"/>
</calcChain>
</file>

<file path=xl/sharedStrings.xml><?xml version="1.0" encoding="utf-8"?>
<sst xmlns="http://schemas.openxmlformats.org/spreadsheetml/2006/main" count="239" uniqueCount="192">
  <si>
    <t>องค์การบริหารส่วนตำบลฉวาง    อำเภอฉวาง  จังหวัดนครศรีธรรมราช</t>
  </si>
  <si>
    <t>งบแสดงฐานะทางการเงิน</t>
  </si>
  <si>
    <t xml:space="preserve">ณ  วันที่  21 พฤษภาคม 2556 </t>
  </si>
  <si>
    <t>หนี้สินและเงินสะสม</t>
  </si>
  <si>
    <t>รวมเงิน</t>
  </si>
  <si>
    <t>ทรัพย์สิน</t>
  </si>
  <si>
    <t>จำนวนเงิน</t>
  </si>
  <si>
    <t>ทุนทรัพย์สิน</t>
  </si>
  <si>
    <t>ทรัพย์สินตามงบทรัพย์สิน</t>
  </si>
  <si>
    <r>
      <t>รายจ่ายรอจ่าย  (</t>
    </r>
    <r>
      <rPr>
        <b/>
        <sz val="15"/>
        <rFont val="Angsana New"/>
        <family val="1"/>
      </rPr>
      <t>โบนัส)</t>
    </r>
  </si>
  <si>
    <t>เงินเกินบัญชี</t>
  </si>
  <si>
    <r>
      <t>รายจ่ายค้างจ่าย  (</t>
    </r>
    <r>
      <rPr>
        <b/>
        <sz val="15"/>
        <rFont val="Angsana New"/>
        <family val="1"/>
      </rPr>
      <t>หมายเหตุ 2)</t>
    </r>
  </si>
  <si>
    <t>รายได้ค้างรับ</t>
  </si>
  <si>
    <r>
      <t>เงินรับฝาก  (</t>
    </r>
    <r>
      <rPr>
        <b/>
        <sz val="15"/>
        <rFont val="Angsana New"/>
        <family val="1"/>
      </rPr>
      <t>หมายเหตุ 1)</t>
    </r>
  </si>
  <si>
    <r>
      <t>บวก</t>
    </r>
    <r>
      <rPr>
        <sz val="15"/>
        <rFont val="Angsana New"/>
        <family val="1"/>
      </rPr>
      <t xml:space="preserve">  เงินคงเหลือวันที่  21 พ.ค. 2556</t>
    </r>
  </si>
  <si>
    <t>เงินทุนสำรองเงินสะสม</t>
  </si>
  <si>
    <t>ลูกหนี้เงินยืม - เงินสะสม</t>
  </si>
  <si>
    <r>
      <t>เงินอุดหนุนเฉพาะกิจ</t>
    </r>
    <r>
      <rPr>
        <b/>
        <sz val="15"/>
        <rFont val="Angsana New"/>
        <family val="1"/>
      </rPr>
      <t>(หมายเหตุ3)</t>
    </r>
  </si>
  <si>
    <t>ธนาคาร ธกส. 890-2-44353-8</t>
  </si>
  <si>
    <t>ธนาคาร ธกส. 890-2-46698-0</t>
  </si>
  <si>
    <t>เงินสะสม ณ วันที่ 1 ต.ค. 2555</t>
  </si>
  <si>
    <t>ธนาคารกรุงไทย 814-6-00869-0</t>
  </si>
  <si>
    <r>
      <t>บวก</t>
    </r>
    <r>
      <rPr>
        <sz val="15"/>
        <rFont val="Angsana New"/>
        <family val="1"/>
      </rPr>
      <t xml:space="preserve">  รับจริงสูงกว่าจ่ายจริงงวดนี้</t>
    </r>
  </si>
  <si>
    <t>ธนาคารกรุงไทย 814-0-00415-4</t>
  </si>
  <si>
    <t xml:space="preserve">          สำรองเงินรายรับเหลือจ่าย</t>
  </si>
  <si>
    <t xml:space="preserve">          รายจ่ายรอจ่ายเหลือจ่าย</t>
  </si>
  <si>
    <r>
      <t xml:space="preserve">          เงินอุดหนุนฯ </t>
    </r>
    <r>
      <rPr>
        <sz val="14"/>
        <rFont val="Angsana New"/>
        <family val="1"/>
      </rPr>
      <t xml:space="preserve">เหลือจ่าย </t>
    </r>
  </si>
  <si>
    <t>เงินฝากจังหวัด (เงินอุดหนุนเฉพาะกิจ)</t>
  </si>
  <si>
    <t xml:space="preserve">         เงินเบิกเกินส่งคืน</t>
  </si>
  <si>
    <t xml:space="preserve"> - คนพิการ</t>
  </si>
  <si>
    <t xml:space="preserve">         รายจ่ายค้างจ่ายเหลือจ่าย</t>
  </si>
  <si>
    <t xml:space="preserve"> - คนชรา(ตามนโยบายรัฐบาล)</t>
  </si>
  <si>
    <t xml:space="preserve">          รายได้ค้างรับสูงกว่างวดก่อน</t>
  </si>
  <si>
    <r>
      <t>หัก</t>
    </r>
    <r>
      <rPr>
        <sz val="15"/>
        <rFont val="Angsana New"/>
        <family val="1"/>
      </rPr>
      <t xml:space="preserve">   จ่ายขาดเงินสะสม</t>
    </r>
  </si>
  <si>
    <t xml:space="preserve">         ทุนสำรองเงินสะสม</t>
  </si>
  <si>
    <t xml:space="preserve">          รายได้ค้างรับต่ำกว่างวดก่อน</t>
  </si>
  <si>
    <t>เรียน  นายกเทศมนตรีตำบลปากน้ำฉวาง</t>
  </si>
  <si>
    <t xml:space="preserve">           -   เพื่อโปรดทราบ                                          ทราบ</t>
  </si>
  <si>
    <t>ทราบ</t>
  </si>
  <si>
    <t xml:space="preserve">           (นายสง่าชัย  หนูเนียม)                                                   </t>
  </si>
  <si>
    <t xml:space="preserve">       (นายบุญธรรม  รุ่งเรือง)</t>
  </si>
  <si>
    <t xml:space="preserve">                                                                (นายสง่าชัย  หนูเนียม)</t>
  </si>
  <si>
    <t xml:space="preserve">                           ทราบ</t>
  </si>
  <si>
    <t xml:space="preserve">       ปลัดอบต. รักษาราชการแทน                                                          ปลัดองค์การบริหารส่วนตำบลฉวาง                    นายกองค์การบริหารส่วนตำบลฉวาง</t>
  </si>
  <si>
    <t>องค์การบริหารส่วนตำบลฉวาง  อำเภอฉวาง  จังหวัดนครศรีธรรมราช</t>
  </si>
  <si>
    <t>งบทดลอง      หลังปิดบัญชี</t>
  </si>
  <si>
    <t xml:space="preserve">  ณ วันที่ 21 พฤษภาคม 2556</t>
  </si>
  <si>
    <t>ชื่อบัญชี</t>
  </si>
  <si>
    <t>รหัสบัญชี</t>
  </si>
  <si>
    <t>เดบิต</t>
  </si>
  <si>
    <t>เครดิต</t>
  </si>
  <si>
    <t>เงินสด</t>
  </si>
  <si>
    <t>110100</t>
  </si>
  <si>
    <t>เงินฝากธนาคาร ธกส(ออมทรัพย์) เลขที่ 890-2-44353-8</t>
  </si>
  <si>
    <t>110201</t>
  </si>
  <si>
    <t>เงินฝากธนาคาร ธกส.(ออมทรัพย์) เลขที่ 890-2-46698-0</t>
  </si>
  <si>
    <t>110203</t>
  </si>
  <si>
    <t>เงินฝากธนาคาร กรุงไทย(ออมทรัพย์) เลขที่ 814-0-00415-4</t>
  </si>
  <si>
    <t>110202</t>
  </si>
  <si>
    <t>เงินฝากธนาคารกรุงไทย(กระแสรายวัน) เลขที่ 814-600869-0</t>
  </si>
  <si>
    <t>110300</t>
  </si>
  <si>
    <r>
      <t xml:space="preserve">รายจ่ายค้างจ่าย </t>
    </r>
    <r>
      <rPr>
        <b/>
        <sz val="16"/>
        <rFont val="AngsanaUPC"/>
        <family val="1"/>
      </rPr>
      <t xml:space="preserve"> (หมายเหตุ 2)</t>
    </r>
  </si>
  <si>
    <r>
      <t>เงินอุดหนุนเฉพาะกิจ</t>
    </r>
    <r>
      <rPr>
        <b/>
        <sz val="16"/>
        <rFont val="AngsanaUPC"/>
        <family val="1"/>
        <charset val="222"/>
      </rPr>
      <t>(หมายเหตุ 3)</t>
    </r>
  </si>
  <si>
    <t>เงินสะสม</t>
  </si>
  <si>
    <r>
      <t xml:space="preserve">เงินรับฝาก </t>
    </r>
    <r>
      <rPr>
        <b/>
        <sz val="16"/>
        <rFont val="AngsanaUPC"/>
        <family val="1"/>
        <charset val="222"/>
      </rPr>
      <t xml:space="preserve"> (หมายเหตุ   1  )</t>
    </r>
  </si>
  <si>
    <t>รายจ่ายรอจ่าย(โบนัส)</t>
  </si>
  <si>
    <t>รวม</t>
  </si>
  <si>
    <t>เรียน  นายกองค์การบริหารส่วนตำบลฉวาง</t>
  </si>
  <si>
    <t xml:space="preserve">           (นายสง่าชัย  หนูเนียม)                                 (นายสง่าชัย  หนูเนียม)                     </t>
  </si>
  <si>
    <t xml:space="preserve">              (นายบุญธรรม  รุ่งเรือง)</t>
  </si>
  <si>
    <t xml:space="preserve">       ปลัดอบต. รักษาราชการแทน            ปลัดองค์การบริหารส่วนตำบลฉวาง              นายกองค์การบริหารส่วนตำบลฉวาง</t>
  </si>
  <si>
    <t xml:space="preserve">           หัวหน้ากองคลัง</t>
  </si>
  <si>
    <t>องค์การบริหารส่วนตำบลฉวาง</t>
  </si>
  <si>
    <t>อำเภอฉวาง  จังหวัดนครศรีธรรมราช</t>
  </si>
  <si>
    <t>หมายเหตุ  ประกอบงบแสดงฐานะการเงิน</t>
  </si>
  <si>
    <t xml:space="preserve">เงินสด เงินฝากธนาคารและเงินฝากคลัง  </t>
  </si>
  <si>
    <t>ณ  วันที่  21  พฤษภาคม  2556</t>
  </si>
  <si>
    <t>บัญชีเงินสด</t>
  </si>
  <si>
    <t>รวมเงินสด</t>
  </si>
  <si>
    <t>บัญชีเงินฝากธนาคาร</t>
  </si>
  <si>
    <t xml:space="preserve"> </t>
  </si>
  <si>
    <t>บัญชีธนาคารกรุงไทย   สาขาฉวาง</t>
  </si>
  <si>
    <t>ประเภทออมทรัพย์</t>
  </si>
  <si>
    <t>ประเภทประจำ</t>
  </si>
  <si>
    <t>บัญชีธนาคารเพื่อการเกษตร ฯ ( ธ.ก.ส.)</t>
  </si>
  <si>
    <t>ประเภทออมทรัพย์ (4353-8)</t>
  </si>
  <si>
    <t>ประเภทออมทรัพย์ (6698-8)</t>
  </si>
  <si>
    <t>บัญชีธนาคารออมสิน</t>
  </si>
  <si>
    <t>รวมเงินฝากธนาคาร</t>
  </si>
  <si>
    <t>รวมเงินสดและเงินฝากธนาคาร</t>
  </si>
  <si>
    <t>งบรายรับ - รายจ่ายตามงบประมาณประจำปี  2556</t>
  </si>
  <si>
    <t>ตั้งแต่วันที่  1  ตุลาคม  2555  - 21 พฤษภาคม  2556</t>
  </si>
  <si>
    <t>+</t>
  </si>
  <si>
    <t>สูง</t>
  </si>
  <si>
    <t>รายรับตามประมาณการ</t>
  </si>
  <si>
    <t>ประมาณการรายรับ</t>
  </si>
  <si>
    <t>รายรับจริง</t>
  </si>
  <si>
    <t xml:space="preserve"> -</t>
  </si>
  <si>
    <t>ต่ำ</t>
  </si>
  <si>
    <t>รายรับ</t>
  </si>
  <si>
    <r>
      <t xml:space="preserve">ภาษีอากร </t>
    </r>
    <r>
      <rPr>
        <sz val="12"/>
        <rFont val="Angsana New"/>
        <family val="1"/>
      </rPr>
      <t xml:space="preserve"> (</t>
    </r>
    <r>
      <rPr>
        <b/>
        <sz val="12"/>
        <rFont val="Angsana New"/>
        <family val="1"/>
      </rPr>
      <t>หมายเหตุ 1)</t>
    </r>
  </si>
  <si>
    <t>-</t>
  </si>
  <si>
    <r>
      <t xml:space="preserve">ค่าธรรมเนียม ค่าปรับ และใบอนุญาต </t>
    </r>
    <r>
      <rPr>
        <b/>
        <sz val="12"/>
        <rFont val="Angsana New"/>
        <family val="1"/>
      </rPr>
      <t>(หมายเหตุ 1 )</t>
    </r>
  </si>
  <si>
    <r>
      <t xml:space="preserve">รายได้จากทรัพย์สิน </t>
    </r>
    <r>
      <rPr>
        <b/>
        <sz val="12"/>
        <rFont val="Angsana New"/>
        <family val="1"/>
      </rPr>
      <t xml:space="preserve">  (หมายเหตุ 1)</t>
    </r>
  </si>
  <si>
    <r>
      <t xml:space="preserve">รายได้จากสาธารณูปโภคและการพาณิชย์  </t>
    </r>
    <r>
      <rPr>
        <b/>
        <sz val="12"/>
        <rFont val="Angsana New"/>
        <family val="1"/>
      </rPr>
      <t>(หมายเหตุ 1  )</t>
    </r>
  </si>
  <si>
    <r>
      <t xml:space="preserve">รายได้เบ็ตเตล็ด  </t>
    </r>
    <r>
      <rPr>
        <sz val="11"/>
        <rFont val="Angsana New"/>
        <family val="1"/>
      </rPr>
      <t>(หมายเหตุ 1 )</t>
    </r>
  </si>
  <si>
    <r>
      <t xml:space="preserve">รายได้จากทุน  </t>
    </r>
    <r>
      <rPr>
        <sz val="11"/>
        <rFont val="Angsana New"/>
        <family val="1"/>
      </rPr>
      <t>(หมายเหตุ 1 )</t>
    </r>
  </si>
  <si>
    <r>
      <t xml:space="preserve">ภาษีจัดสรร </t>
    </r>
    <r>
      <rPr>
        <sz val="12"/>
        <rFont val="Angsana New"/>
        <family val="1"/>
      </rPr>
      <t xml:space="preserve"> (หมายเหตุ 1 )</t>
    </r>
  </si>
  <si>
    <t>เงินอุดหนุนทั่วไป (หมายเหตุ 1 )</t>
  </si>
  <si>
    <r>
      <t>รวม</t>
    </r>
    <r>
      <rPr>
        <sz val="15"/>
        <rFont val="Angsana New"/>
        <family val="1"/>
      </rPr>
      <t xml:space="preserve"> รายรับตามงบประมาณการรายรับทั้งสิ้น</t>
    </r>
  </si>
  <si>
    <r>
      <t xml:space="preserve">เงินอุดหนุนเฉพาะกิจ  </t>
    </r>
    <r>
      <rPr>
        <b/>
        <u/>
        <sz val="15"/>
        <rFont val="Angsana New"/>
        <family val="1"/>
      </rPr>
      <t>หมายเหตุ 2</t>
    </r>
  </si>
  <si>
    <r>
      <t xml:space="preserve">รวม </t>
    </r>
    <r>
      <rPr>
        <sz val="15"/>
        <rFont val="Angsana New"/>
        <family val="1"/>
      </rPr>
      <t xml:space="preserve">  เงินอุดหนุนเฉพาะกิจ</t>
    </r>
  </si>
  <si>
    <r>
      <t>รวม</t>
    </r>
    <r>
      <rPr>
        <b/>
        <sz val="15"/>
        <rFont val="Angsana New"/>
        <family val="1"/>
      </rPr>
      <t xml:space="preserve">  รายรับตามประมาณการทั้งสิ้น</t>
    </r>
  </si>
  <si>
    <t>รับจริงทั้งสิ้น</t>
  </si>
  <si>
    <t>หัก เงินอุดหนุนทั่วไป</t>
  </si>
  <si>
    <t>คงเหลือเป็นรายรับทั้งสิ้น</t>
  </si>
  <si>
    <t xml:space="preserve">           </t>
  </si>
  <si>
    <t>ตั้งแต่วันที่  1  ตุลาคม  2555  -  21  พฤษภาคม 2556</t>
  </si>
  <si>
    <t>รายจ่ายตามประมาณการ</t>
  </si>
  <si>
    <t>ประมาณการรายจ่าย</t>
  </si>
  <si>
    <t>รายจ่ายจริง</t>
  </si>
  <si>
    <t>รายจ่าย</t>
  </si>
  <si>
    <t>งบกลาง</t>
  </si>
  <si>
    <t>เงินเดือน (ฝ่ายการเมือง)</t>
  </si>
  <si>
    <t>เงินเดือน (ฝ่ายการประจำ)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</si>
  <si>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</si>
  <si>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</si>
  <si>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</si>
  <si>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</si>
  <si>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</si>
  <si>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</si>
  <si>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</si>
  <si>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รายจ่ายอื่น</t>
  </si>
  <si>
    <r>
      <t>รวม</t>
    </r>
    <r>
      <rPr>
        <sz val="15"/>
        <rFont val="Angsana New"/>
        <family val="1"/>
      </rPr>
      <t xml:space="preserve"> รายจ่ายตามประมาณการรายจ่ายทั้งสิ้น</t>
    </r>
  </si>
  <si>
    <r>
      <t>เงินอุดหนุนทั่วไป (ตามนโยบายของรัฐฯ)</t>
    </r>
    <r>
      <rPr>
        <b/>
        <u/>
        <sz val="15"/>
        <rFont val="Angsana New"/>
        <family val="1"/>
      </rPr>
      <t>หมายเหตุ 5</t>
    </r>
  </si>
  <si>
    <r>
      <t>รวม</t>
    </r>
    <r>
      <rPr>
        <sz val="15"/>
        <rFont val="Angsana New"/>
        <family val="1"/>
      </rPr>
      <t xml:space="preserve"> เงินอุดหนุนเฉพาะกิจ</t>
    </r>
  </si>
  <si>
    <r>
      <t>รวม</t>
    </r>
    <r>
      <rPr>
        <b/>
        <sz val="16"/>
        <rFont val="Angsana New"/>
        <family val="1"/>
      </rPr>
      <t xml:space="preserve">  รายจ่ายตามประมาณการทั้งสิ้น</t>
    </r>
  </si>
  <si>
    <t xml:space="preserve">           -   เพื่อโปรดทราบ                                         </t>
  </si>
  <si>
    <t xml:space="preserve"> ปลัดองค์การตำบลฉวาง  รักษาราชการแทน                               ปลัดองค์การบริหารส่วนตำบลฉวาง                               นายกองค์การบริหารส่วนตำบลฉวาง</t>
  </si>
  <si>
    <t xml:space="preserve">                หัวหน้ากองคลัง</t>
  </si>
  <si>
    <t xml:space="preserve">              (นายสง่าชัย  หนูเนียม)                                           (นายสง่าชัย  หนูเนียม)                                 </t>
  </si>
  <si>
    <t xml:space="preserve">                                                   (นายบุญธรรม  รุ่งเรือง)</t>
  </si>
  <si>
    <t>งบทรัพย์สิน</t>
  </si>
  <si>
    <t>ณ   วันที่   21 พฤษภาคม 2556  (1 ตุลาคม 2555-21 พฤษภาคม 2556)</t>
  </si>
  <si>
    <t>ประเภททรัพย์สิน</t>
  </si>
  <si>
    <t>ยกมาจากงวดก่อน</t>
  </si>
  <si>
    <t>รับเพิ่มงวดนี้</t>
  </si>
  <si>
    <t>จำหน่ายงวดนี้</t>
  </si>
  <si>
    <t>ยกไปงวดหน้า</t>
  </si>
  <si>
    <t>ทรัพย์สินเกิดจาก</t>
  </si>
  <si>
    <t>จำนวน</t>
  </si>
  <si>
    <t>ก</t>
  </si>
  <si>
    <t>อสังหาริมทรัพย์</t>
  </si>
  <si>
    <t>ก. รายได้อบต.</t>
  </si>
  <si>
    <t xml:space="preserve"> - ที่ดิน</t>
  </si>
  <si>
    <t xml:space="preserve"> - อาคาร</t>
  </si>
  <si>
    <t>ข.เงินอุดหนุนรัฐบาล</t>
  </si>
  <si>
    <t>ข</t>
  </si>
  <si>
    <t>สังหาริมทรัพย์</t>
  </si>
  <si>
    <t>(เงินอุดหนุนเฉพาะกิจ)</t>
  </si>
  <si>
    <t xml:space="preserve"> - ครุภัณฑ์ (ประเภท) ทั่วไป</t>
  </si>
  <si>
    <t>ค.จ่ายขาดเงินสะสม</t>
  </si>
  <si>
    <t xml:space="preserve"> - ครุภัณฑ์การเกษตร</t>
  </si>
  <si>
    <t xml:space="preserve"> - ครุภัณฑ์สาธารณูปโภค</t>
  </si>
  <si>
    <t>ง. อุดหนุนรัฐบาล - โครง</t>
  </si>
  <si>
    <t xml:space="preserve"> - ครุภัณฑ์สาธารณะ</t>
  </si>
  <si>
    <t xml:space="preserve">  การไทยเข้มแข็ง</t>
  </si>
  <si>
    <t xml:space="preserve"> - ครุภัณฑ์คมนาคม</t>
  </si>
  <si>
    <t xml:space="preserve"> - ครุภัณฑ์งานบ้านงานครัว</t>
  </si>
  <si>
    <t xml:space="preserve"> - ครุภัณฑ์ส่วนโยธา   </t>
  </si>
  <si>
    <t xml:space="preserve"> - ครุภัณฑ์สำนักงาน</t>
  </si>
  <si>
    <t xml:space="preserve">           -   เพื่อโปรดทราบ                                       </t>
  </si>
  <si>
    <t xml:space="preserve">              (นายสง่าชัย  หนูเนียม)                     </t>
  </si>
  <si>
    <t xml:space="preserve">            (นายบุญธรรม  รุ่งเรือง)</t>
  </si>
  <si>
    <t xml:space="preserve">  ปลัดองค์การบริหารส่วนตำบลฉวาง   รักษาราชการแทน</t>
  </si>
  <si>
    <t xml:space="preserve">      ปลัดองค์การบริหารส่วนตำบลฉวาง </t>
  </si>
  <si>
    <t xml:space="preserve">  นายกองค์การบริหารส่วนตำบลฉวาง</t>
  </si>
  <si>
    <t>หัวหน้ากองคลัง</t>
  </si>
  <si>
    <t>งบเงินสะสม</t>
  </si>
  <si>
    <t>ณ วันที่  21 พฤษภาคม 2556</t>
  </si>
  <si>
    <t>เงินสะสม  1  ตุลาคม  2555</t>
  </si>
  <si>
    <t>บวก</t>
  </si>
  <si>
    <t>รับจริงสูงกว่าจ่ายจริงงวดนี้</t>
  </si>
  <si>
    <t>รายจ่ายค้างจ่ายเหลือจ่าย</t>
  </si>
  <si>
    <t>รายจ่ายรอจ่ายเหลือจ่าย</t>
  </si>
  <si>
    <t>เงินเบิกเกินส่งคืน</t>
  </si>
  <si>
    <t>รายได้ค้างรับสูงกว่างวดก่อน</t>
  </si>
  <si>
    <t>หัก</t>
  </si>
  <si>
    <t>จ่ายขาดเงินสะสม</t>
  </si>
  <si>
    <t>ทุนสำรองเงินสะสม</t>
  </si>
  <si>
    <t>รายได้ค้างรับต่ำกว่างวดก่อน</t>
  </si>
  <si>
    <t>เงินสะสม   ณ   วันที่  21 พฤษภาคม 2556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</si>
</sst>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.00_-;\-* #,##0.00_-;_-* &quot;-&quot;_-;_-@_-"/>
    <numFmt numFmtId="189" formatCode="_(* #,##0_);_(* \(#,##0\);_(* &quot;-&quot;??_);_(@_)"/>
  </numFmts>
  <fonts count="2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Angsana New"/>
      <family val="1"/>
    </font>
    <font>
      <b/>
      <sz val="15"/>
      <name val="Angsana New"/>
      <family val="1"/>
    </font>
    <font>
      <sz val="15"/>
      <name val="Angsana New"/>
      <family val="1"/>
    </font>
    <font>
      <sz val="16"/>
      <name val="AngsanaUPC"/>
      <family val="1"/>
      <charset val="222"/>
    </font>
    <font>
      <u val="singleAccounting"/>
      <sz val="15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b/>
      <u val="singleAccounting"/>
      <sz val="15"/>
      <name val="Angsana New"/>
      <family val="1"/>
    </font>
    <font>
      <b/>
      <sz val="15"/>
      <name val="AngsanaUPC"/>
      <family val="1"/>
      <charset val="222"/>
    </font>
    <font>
      <sz val="15"/>
      <name val="AngsanaUPC"/>
      <family val="1"/>
      <charset val="222"/>
    </font>
    <font>
      <sz val="16"/>
      <name val="Arial"/>
      <family val="2"/>
    </font>
    <font>
      <sz val="11"/>
      <name val="Arial"/>
      <family val="2"/>
    </font>
    <font>
      <b/>
      <sz val="15"/>
      <name val="Cordia New"/>
      <family val="2"/>
    </font>
    <font>
      <b/>
      <sz val="16"/>
      <color indexed="8"/>
      <name val="AngsanaUPC"/>
      <family val="1"/>
      <charset val="222"/>
    </font>
    <font>
      <b/>
      <sz val="16"/>
      <name val="AngsanaUPC"/>
      <family val="1"/>
      <charset val="222"/>
    </font>
    <font>
      <b/>
      <sz val="16"/>
      <name val="AngsanaUPC"/>
      <family val="1"/>
    </font>
    <font>
      <b/>
      <u/>
      <sz val="15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1"/>
      <name val="Angsana New"/>
      <family val="1"/>
    </font>
    <font>
      <sz val="15"/>
      <color theme="0"/>
      <name val="Angsana New"/>
      <family val="1"/>
    </font>
    <font>
      <b/>
      <u/>
      <sz val="16"/>
      <name val="Angsana New"/>
      <family val="1"/>
    </font>
    <font>
      <b/>
      <sz val="14"/>
      <name val="Angsana New"/>
      <family val="1"/>
    </font>
    <font>
      <b/>
      <sz val="12"/>
      <name val="AngsanaUPC"/>
      <family val="1"/>
      <charset val="22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0" xfId="0" applyFont="1"/>
    <xf numFmtId="0" fontId="3" fillId="0" borderId="4" xfId="0" applyFont="1" applyFill="1" applyBorder="1"/>
    <xf numFmtId="187" fontId="3" fillId="2" borderId="6" xfId="1" applyNumberFormat="1" applyFont="1" applyFill="1" applyBorder="1" applyAlignment="1">
      <alignment horizontal="center"/>
    </xf>
    <xf numFmtId="0" fontId="3" fillId="0" borderId="0" xfId="0" applyFont="1" applyFill="1"/>
    <xf numFmtId="187" fontId="4" fillId="0" borderId="5" xfId="1" applyNumberFormat="1" applyFont="1" applyBorder="1"/>
    <xf numFmtId="187" fontId="4" fillId="0" borderId="5" xfId="1" applyNumberFormat="1" applyFont="1" applyFill="1" applyBorder="1" applyAlignment="1">
      <alignment horizontal="right"/>
    </xf>
    <xf numFmtId="187" fontId="4" fillId="0" borderId="5" xfId="1" applyNumberFormat="1" applyFont="1" applyFill="1" applyBorder="1"/>
    <xf numFmtId="0" fontId="4" fillId="0" borderId="0" xfId="0" applyFont="1" applyBorder="1"/>
    <xf numFmtId="188" fontId="5" fillId="0" borderId="4" xfId="1" applyNumberFormat="1" applyFont="1" applyFill="1" applyBorder="1"/>
    <xf numFmtId="0" fontId="3" fillId="0" borderId="0" xfId="0" applyFont="1"/>
    <xf numFmtId="187" fontId="4" fillId="0" borderId="4" xfId="1" applyNumberFormat="1" applyFont="1" applyBorder="1"/>
    <xf numFmtId="187" fontId="4" fillId="0" borderId="5" xfId="1" applyNumberFormat="1" applyFont="1" applyBorder="1" applyAlignment="1">
      <alignment horizontal="right"/>
    </xf>
    <xf numFmtId="0" fontId="3" fillId="0" borderId="4" xfId="0" applyFont="1" applyBorder="1"/>
    <xf numFmtId="187" fontId="6" fillId="0" borderId="5" xfId="1" applyNumberFormat="1" applyFont="1" applyBorder="1"/>
    <xf numFmtId="187" fontId="7" fillId="0" borderId="0" xfId="1" applyNumberFormat="1" applyFont="1"/>
    <xf numFmtId="43" fontId="6" fillId="0" borderId="5" xfId="1" applyNumberFormat="1" applyFont="1" applyBorder="1"/>
    <xf numFmtId="0" fontId="4" fillId="0" borderId="4" xfId="0" applyFont="1" applyBorder="1" applyAlignment="1">
      <alignment horizontal="left" vertical="center"/>
    </xf>
    <xf numFmtId="0" fontId="4" fillId="0" borderId="7" xfId="0" applyFont="1" applyBorder="1"/>
    <xf numFmtId="187" fontId="4" fillId="0" borderId="8" xfId="1" applyNumberFormat="1" applyFont="1" applyBorder="1"/>
    <xf numFmtId="187" fontId="9" fillId="0" borderId="5" xfId="1" applyNumberFormat="1" applyFont="1" applyBorder="1"/>
    <xf numFmtId="43" fontId="3" fillId="0" borderId="9" xfId="1" applyNumberFormat="1" applyFont="1" applyBorder="1"/>
    <xf numFmtId="187" fontId="3" fillId="0" borderId="9" xfId="1" applyNumberFormat="1" applyFont="1" applyBorder="1"/>
    <xf numFmtId="0" fontId="10" fillId="0" borderId="0" xfId="0" applyFont="1"/>
    <xf numFmtId="49" fontId="11" fillId="0" borderId="0" xfId="0" applyNumberFormat="1" applyFont="1" applyAlignment="1">
      <alignment horizontal="center"/>
    </xf>
    <xf numFmtId="43" fontId="10" fillId="0" borderId="1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187" fontId="3" fillId="0" borderId="10" xfId="1" applyNumberFormat="1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43" fontId="10" fillId="0" borderId="0" xfId="0" applyNumberFormat="1" applyFont="1" applyAlignment="1">
      <alignment horizontal="right"/>
    </xf>
    <xf numFmtId="43" fontId="13" fillId="0" borderId="0" xfId="0" applyNumberFormat="1" applyFont="1"/>
    <xf numFmtId="187" fontId="3" fillId="0" borderId="0" xfId="1" applyNumberFormat="1" applyFont="1" applyBorder="1"/>
    <xf numFmtId="0" fontId="11" fillId="0" borderId="0" xfId="0" applyFont="1"/>
    <xf numFmtId="0" fontId="10" fillId="0" borderId="0" xfId="0" applyFont="1" applyAlignment="1">
      <alignment horizontal="left"/>
    </xf>
    <xf numFmtId="0" fontId="14" fillId="0" borderId="0" xfId="0" applyFont="1"/>
    <xf numFmtId="49" fontId="10" fillId="0" borderId="0" xfId="0" applyNumberFormat="1" applyFont="1" applyAlignment="1"/>
    <xf numFmtId="49" fontId="14" fillId="0" borderId="0" xfId="0" applyNumberFormat="1" applyFont="1" applyAlignment="1"/>
    <xf numFmtId="187" fontId="15" fillId="0" borderId="0" xfId="1" applyNumberFormat="1" applyFont="1" applyAlignment="1">
      <alignment horizontal="center"/>
    </xf>
    <xf numFmtId="0" fontId="16" fillId="0" borderId="0" xfId="0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5" fillId="0" borderId="11" xfId="0" applyFont="1" applyBorder="1"/>
    <xf numFmtId="49" fontId="11" fillId="0" borderId="12" xfId="0" applyNumberFormat="1" applyFont="1" applyBorder="1" applyAlignment="1">
      <alignment horizontal="center"/>
    </xf>
    <xf numFmtId="188" fontId="5" fillId="0" borderId="13" xfId="1" applyNumberFormat="1" applyFont="1" applyBorder="1" applyAlignment="1">
      <alignment horizontal="center"/>
    </xf>
    <xf numFmtId="41" fontId="5" fillId="0" borderId="12" xfId="1" applyNumberFormat="1" applyFont="1" applyBorder="1" applyAlignment="1">
      <alignment horizontal="center"/>
    </xf>
    <xf numFmtId="0" fontId="5" fillId="0" borderId="13" xfId="0" applyFont="1" applyBorder="1"/>
    <xf numFmtId="49" fontId="11" fillId="0" borderId="13" xfId="0" applyNumberFormat="1" applyFont="1" applyBorder="1" applyAlignment="1">
      <alignment horizontal="center"/>
    </xf>
    <xf numFmtId="188" fontId="5" fillId="0" borderId="13" xfId="1" applyNumberFormat="1" applyFont="1" applyBorder="1"/>
    <xf numFmtId="41" fontId="5" fillId="0" borderId="13" xfId="1" applyNumberFormat="1" applyFont="1" applyBorder="1"/>
    <xf numFmtId="188" fontId="5" fillId="0" borderId="13" xfId="1" applyNumberFormat="1" applyFont="1" applyBorder="1" applyAlignment="1">
      <alignment horizontal="right"/>
    </xf>
    <xf numFmtId="41" fontId="5" fillId="0" borderId="13" xfId="1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187" fontId="5" fillId="0" borderId="13" xfId="1" applyNumberFormat="1" applyFont="1" applyBorder="1" applyAlignment="1">
      <alignment horizontal="center"/>
    </xf>
    <xf numFmtId="187" fontId="5" fillId="0" borderId="14" xfId="1" applyNumberFormat="1" applyFont="1" applyBorder="1"/>
    <xf numFmtId="0" fontId="16" fillId="0" borderId="0" xfId="0" applyFont="1" applyBorder="1"/>
    <xf numFmtId="49" fontId="5" fillId="0" borderId="15" xfId="0" applyNumberFormat="1" applyFont="1" applyBorder="1" applyAlignment="1">
      <alignment horizontal="center"/>
    </xf>
    <xf numFmtId="188" fontId="16" fillId="0" borderId="9" xfId="1" applyNumberFormat="1" applyFont="1" applyFill="1" applyBorder="1"/>
    <xf numFmtId="49" fontId="5" fillId="0" borderId="0" xfId="0" applyNumberFormat="1" applyFont="1" applyBorder="1" applyAlignment="1">
      <alignment horizontal="center"/>
    </xf>
    <xf numFmtId="188" fontId="16" fillId="0" borderId="0" xfId="1" applyNumberFormat="1" applyFont="1" applyBorder="1"/>
    <xf numFmtId="49" fontId="10" fillId="0" borderId="0" xfId="0" applyNumberFormat="1" applyFont="1" applyAlignment="1">
      <alignment horizontal="left"/>
    </xf>
    <xf numFmtId="49" fontId="14" fillId="0" borderId="0" xfId="0" applyNumberFormat="1" applyFont="1" applyAlignment="1"/>
    <xf numFmtId="0" fontId="2" fillId="0" borderId="0" xfId="0" applyFont="1" applyAlignment="1">
      <alignment horizontal="center"/>
    </xf>
    <xf numFmtId="187" fontId="2" fillId="0" borderId="0" xfId="1" applyNumberFormat="1" applyFont="1" applyAlignment="1">
      <alignment horizontal="center"/>
    </xf>
    <xf numFmtId="0" fontId="7" fillId="0" borderId="0" xfId="0" applyFont="1"/>
    <xf numFmtId="187" fontId="2" fillId="0" borderId="16" xfId="0" applyNumberFormat="1" applyFont="1" applyBorder="1"/>
    <xf numFmtId="0" fontId="2" fillId="0" borderId="0" xfId="0" applyFont="1"/>
    <xf numFmtId="43" fontId="7" fillId="0" borderId="0" xfId="1" applyNumberFormat="1" applyFont="1"/>
    <xf numFmtId="43" fontId="2" fillId="0" borderId="0" xfId="1" applyNumberFormat="1" applyFont="1" applyAlignment="1">
      <alignment horizontal="center"/>
    </xf>
    <xf numFmtId="43" fontId="2" fillId="0" borderId="0" xfId="1" applyNumberFormat="1" applyFont="1"/>
    <xf numFmtId="43" fontId="2" fillId="0" borderId="0" xfId="1" applyNumberFormat="1" applyFont="1" applyAlignment="1">
      <alignment horizontal="center"/>
    </xf>
    <xf numFmtId="43" fontId="2" fillId="0" borderId="0" xfId="1" applyNumberFormat="1" applyFont="1" applyBorder="1" applyAlignment="1">
      <alignment horizontal="center"/>
    </xf>
    <xf numFmtId="43" fontId="2" fillId="0" borderId="16" xfId="1" applyNumberFormat="1" applyFont="1" applyBorder="1" applyAlignment="1">
      <alignment horizontal="center"/>
    </xf>
    <xf numFmtId="43" fontId="2" fillId="0" borderId="17" xfId="1" applyNumberFormat="1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8" fillId="0" borderId="4" xfId="0" applyFont="1" applyBorder="1"/>
    <xf numFmtId="0" fontId="4" fillId="0" borderId="18" xfId="0" applyFont="1" applyBorder="1"/>
    <xf numFmtId="0" fontId="4" fillId="0" borderId="5" xfId="0" applyFont="1" applyBorder="1" applyAlignment="1">
      <alignment horizontal="center"/>
    </xf>
    <xf numFmtId="187" fontId="4" fillId="0" borderId="18" xfId="1" applyNumberFormat="1" applyFont="1" applyBorder="1"/>
    <xf numFmtId="189" fontId="4" fillId="0" borderId="4" xfId="1" applyNumberFormat="1" applyFont="1" applyBorder="1"/>
    <xf numFmtId="189" fontId="4" fillId="0" borderId="4" xfId="1" applyNumberFormat="1" applyFont="1" applyBorder="1" applyAlignment="1">
      <alignment horizontal="right"/>
    </xf>
    <xf numFmtId="187" fontId="4" fillId="0" borderId="4" xfId="1" applyNumberFormat="1" applyFont="1" applyBorder="1" applyAlignment="1">
      <alignment horizontal="right"/>
    </xf>
    <xf numFmtId="189" fontId="3" fillId="2" borderId="1" xfId="1" applyNumberFormat="1" applyFont="1" applyFill="1" applyBorder="1"/>
    <xf numFmtId="187" fontId="3" fillId="2" borderId="1" xfId="1" applyNumberFormat="1" applyFont="1" applyFill="1" applyBorder="1"/>
    <xf numFmtId="189" fontId="4" fillId="0" borderId="1" xfId="1" applyNumberFormat="1" applyFont="1" applyBorder="1"/>
    <xf numFmtId="187" fontId="4" fillId="0" borderId="1" xfId="1" applyNumberFormat="1" applyFont="1" applyBorder="1"/>
    <xf numFmtId="0" fontId="4" fillId="0" borderId="15" xfId="0" applyFont="1" applyBorder="1" applyAlignment="1">
      <alignment horizontal="center"/>
    </xf>
    <xf numFmtId="189" fontId="4" fillId="0" borderId="9" xfId="1" applyNumberFormat="1" applyFont="1" applyBorder="1"/>
    <xf numFmtId="0" fontId="4" fillId="0" borderId="6" xfId="0" applyFont="1" applyBorder="1" applyAlignment="1">
      <alignment horizontal="center"/>
    </xf>
    <xf numFmtId="187" fontId="4" fillId="0" borderId="9" xfId="1" applyNumberFormat="1" applyFont="1" applyBorder="1"/>
    <xf numFmtId="0" fontId="18" fillId="0" borderId="7" xfId="0" applyFont="1" applyBorder="1"/>
    <xf numFmtId="189" fontId="3" fillId="0" borderId="7" xfId="1" applyNumberFormat="1" applyFont="1" applyBorder="1"/>
    <xf numFmtId="187" fontId="3" fillId="0" borderId="7" xfId="1" applyNumberFormat="1" applyFont="1" applyBorder="1"/>
    <xf numFmtId="0" fontId="4" fillId="0" borderId="8" xfId="0" applyFont="1" applyBorder="1" applyAlignment="1">
      <alignment horizontal="center"/>
    </xf>
    <xf numFmtId="0" fontId="18" fillId="0" borderId="0" xfId="0" applyFont="1" applyBorder="1"/>
    <xf numFmtId="189" fontId="4" fillId="0" borderId="0" xfId="1" applyNumberFormat="1" applyFont="1" applyBorder="1"/>
    <xf numFmtId="187" fontId="4" fillId="0" borderId="0" xfId="1" applyNumberFormat="1" applyFont="1" applyBorder="1"/>
    <xf numFmtId="0" fontId="4" fillId="0" borderId="0" xfId="0" applyFont="1" applyBorder="1" applyAlignment="1">
      <alignment horizontal="center"/>
    </xf>
    <xf numFmtId="187" fontId="22" fillId="0" borderId="0" xfId="1" applyNumberFormat="1" applyFont="1" applyBorder="1"/>
    <xf numFmtId="187" fontId="11" fillId="0" borderId="0" xfId="1" applyNumberFormat="1" applyFont="1" applyAlignment="1">
      <alignment horizontal="center"/>
    </xf>
    <xf numFmtId="187" fontId="10" fillId="0" borderId="0" xfId="1" applyNumberFormat="1" applyFont="1" applyAlignment="1">
      <alignment horizontal="right"/>
    </xf>
    <xf numFmtId="187" fontId="10" fillId="3" borderId="21" xfId="1" applyNumberFormat="1" applyFont="1" applyFill="1" applyBorder="1"/>
    <xf numFmtId="187" fontId="10" fillId="0" borderId="0" xfId="0" applyNumberFormat="1" applyFont="1" applyAlignment="1">
      <alignment horizontal="center"/>
    </xf>
    <xf numFmtId="0" fontId="12" fillId="0" borderId="0" xfId="0" applyFont="1" applyAlignment="1"/>
    <xf numFmtId="0" fontId="3" fillId="0" borderId="0" xfId="0" applyFont="1" applyBorder="1"/>
    <xf numFmtId="0" fontId="11" fillId="0" borderId="0" xfId="0" applyFont="1" applyAlignment="1">
      <alignment horizontal="center"/>
    </xf>
    <xf numFmtId="187" fontId="8" fillId="0" borderId="4" xfId="1" applyNumberFormat="1" applyFont="1" applyBorder="1"/>
    <xf numFmtId="187" fontId="8" fillId="0" borderId="4" xfId="1" applyNumberFormat="1" applyFont="1" applyBorder="1" applyAlignment="1">
      <alignment horizontal="right"/>
    </xf>
    <xf numFmtId="187" fontId="4" fillId="0" borderId="1" xfId="1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6" xfId="0" applyFont="1" applyBorder="1"/>
    <xf numFmtId="0" fontId="23" fillId="0" borderId="7" xfId="0" applyFont="1" applyBorder="1"/>
    <xf numFmtId="187" fontId="3" fillId="0" borderId="22" xfId="1" applyNumberFormat="1" applyFont="1" applyBorder="1"/>
    <xf numFmtId="0" fontId="3" fillId="0" borderId="23" xfId="0" applyFont="1" applyBorder="1"/>
    <xf numFmtId="0" fontId="24" fillId="0" borderId="0" xfId="0" applyFont="1"/>
    <xf numFmtId="49" fontId="25" fillId="0" borderId="0" xfId="0" applyNumberFormat="1" applyFont="1" applyAlignme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2" borderId="24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0" borderId="7" xfId="0" applyFont="1" applyBorder="1"/>
    <xf numFmtId="0" fontId="2" fillId="0" borderId="20" xfId="0" applyFont="1" applyBorder="1"/>
    <xf numFmtId="0" fontId="7" fillId="0" borderId="26" xfId="0" applyFont="1" applyBorder="1"/>
    <xf numFmtId="187" fontId="7" fillId="0" borderId="27" xfId="1" applyNumberFormat="1" applyFont="1" applyBorder="1" applyAlignment="1">
      <alignment horizontal="right"/>
    </xf>
    <xf numFmtId="187" fontId="7" fillId="0" borderId="27" xfId="1" applyNumberFormat="1" applyFont="1" applyBorder="1"/>
    <xf numFmtId="187" fontId="7" fillId="0" borderId="28" xfId="1" applyNumberFormat="1" applyFont="1" applyBorder="1"/>
    <xf numFmtId="0" fontId="2" fillId="0" borderId="28" xfId="0" applyFont="1" applyBorder="1"/>
    <xf numFmtId="187" fontId="2" fillId="0" borderId="28" xfId="1" applyNumberFormat="1" applyFont="1" applyBorder="1"/>
    <xf numFmtId="0" fontId="7" fillId="0" borderId="1" xfId="0" applyFont="1" applyBorder="1"/>
    <xf numFmtId="0" fontId="7" fillId="0" borderId="3" xfId="0" applyFont="1" applyBorder="1"/>
    <xf numFmtId="187" fontId="7" fillId="0" borderId="29" xfId="1" applyNumberFormat="1" applyFont="1" applyBorder="1"/>
    <xf numFmtId="187" fontId="7" fillId="0" borderId="29" xfId="1" applyNumberFormat="1" applyFont="1" applyBorder="1" applyAlignment="1">
      <alignment horizontal="right"/>
    </xf>
    <xf numFmtId="187" fontId="7" fillId="0" borderId="30" xfId="1" applyNumberFormat="1" applyFont="1" applyBorder="1"/>
    <xf numFmtId="0" fontId="2" fillId="0" borderId="30" xfId="0" applyFont="1" applyBorder="1"/>
    <xf numFmtId="187" fontId="2" fillId="0" borderId="30" xfId="1" applyNumberFormat="1" applyFont="1" applyBorder="1"/>
    <xf numFmtId="187" fontId="2" fillId="0" borderId="30" xfId="1" applyNumberFormat="1" applyFont="1" applyBorder="1" applyAlignment="1">
      <alignment horizontal="right"/>
    </xf>
    <xf numFmtId="0" fontId="2" fillId="0" borderId="1" xfId="0" applyFont="1" applyBorder="1"/>
    <xf numFmtId="0" fontId="2" fillId="0" borderId="3" xfId="0" applyFont="1" applyBorder="1"/>
    <xf numFmtId="187" fontId="7" fillId="4" borderId="29" xfId="1" applyNumberFormat="1" applyFont="1" applyFill="1" applyBorder="1"/>
    <xf numFmtId="0" fontId="7" fillId="0" borderId="30" xfId="0" applyFont="1" applyBorder="1"/>
    <xf numFmtId="0" fontId="7" fillId="2" borderId="9" xfId="0" applyFont="1" applyFill="1" applyBorder="1"/>
    <xf numFmtId="0" fontId="2" fillId="2" borderId="31" xfId="0" applyFont="1" applyFill="1" applyBorder="1"/>
    <xf numFmtId="187" fontId="2" fillId="2" borderId="32" xfId="1" applyNumberFormat="1" applyFont="1" applyFill="1" applyBorder="1"/>
    <xf numFmtId="187" fontId="2" fillId="2" borderId="32" xfId="1" applyNumberFormat="1" applyFont="1" applyFill="1" applyBorder="1" applyAlignment="1">
      <alignment horizontal="right"/>
    </xf>
    <xf numFmtId="187" fontId="2" fillId="2" borderId="33" xfId="1" applyNumberFormat="1" applyFont="1" applyFill="1" applyBorder="1"/>
    <xf numFmtId="0" fontId="2" fillId="2" borderId="33" xfId="0" applyFont="1" applyFill="1" applyBorder="1"/>
    <xf numFmtId="187" fontId="2" fillId="2" borderId="33" xfId="0" applyNumberFormat="1" applyFont="1" applyFill="1" applyBorder="1"/>
    <xf numFmtId="43" fontId="7" fillId="0" borderId="0" xfId="0" applyNumberFormat="1" applyFont="1"/>
    <xf numFmtId="49" fontId="10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87" fontId="2" fillId="0" borderId="0" xfId="1" applyNumberFormat="1" applyFont="1"/>
    <xf numFmtId="0" fontId="23" fillId="0" borderId="0" xfId="0" applyFont="1"/>
    <xf numFmtId="187" fontId="2" fillId="0" borderId="16" xfId="1" applyNumberFormat="1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F33" sqref="F33:F34"/>
    </sheetView>
  </sheetViews>
  <sheetFormatPr defaultRowHeight="14.25"/>
  <cols>
    <col min="1" max="1" width="24.125" customWidth="1"/>
    <col min="2" max="2" width="13" customWidth="1"/>
    <col min="3" max="3" width="13.625" customWidth="1"/>
    <col min="4" max="4" width="25.5" customWidth="1"/>
    <col min="5" max="5" width="18.125" customWidth="1"/>
    <col min="6" max="6" width="21.5" customWidth="1"/>
  </cols>
  <sheetData>
    <row r="1" spans="1:6" ht="23.25">
      <c r="A1" s="1" t="s">
        <v>0</v>
      </c>
      <c r="B1" s="1"/>
      <c r="C1" s="1"/>
      <c r="D1" s="1"/>
      <c r="E1" s="1"/>
      <c r="F1" s="1"/>
    </row>
    <row r="2" spans="1:6" ht="23.25">
      <c r="A2" s="1" t="s">
        <v>1</v>
      </c>
      <c r="B2" s="1"/>
      <c r="C2" s="1"/>
      <c r="D2" s="1"/>
      <c r="E2" s="1"/>
      <c r="F2" s="1"/>
    </row>
    <row r="3" spans="1:6" ht="23.25">
      <c r="A3" s="1" t="s">
        <v>2</v>
      </c>
      <c r="B3" s="1"/>
      <c r="C3" s="1"/>
      <c r="D3" s="1"/>
      <c r="E3" s="1"/>
      <c r="F3" s="1"/>
    </row>
    <row r="4" spans="1:6" ht="21.75">
      <c r="A4" s="2" t="s">
        <v>3</v>
      </c>
      <c r="B4" s="3"/>
      <c r="C4" s="3" t="s">
        <v>4</v>
      </c>
      <c r="D4" s="4" t="s">
        <v>5</v>
      </c>
      <c r="E4" s="2" t="s">
        <v>6</v>
      </c>
      <c r="F4" s="3" t="s">
        <v>4</v>
      </c>
    </row>
    <row r="5" spans="1:6" ht="21.75">
      <c r="A5" s="5"/>
      <c r="B5" s="6"/>
      <c r="C5" s="6"/>
      <c r="D5" s="7"/>
      <c r="E5" s="5"/>
      <c r="F5" s="6"/>
    </row>
    <row r="6" spans="1:6" ht="22.5" thickBot="1">
      <c r="A6" s="8" t="s">
        <v>7</v>
      </c>
      <c r="B6" s="6"/>
      <c r="C6" s="9">
        <v>15099195.4</v>
      </c>
      <c r="D6" s="10" t="s">
        <v>8</v>
      </c>
      <c r="E6" s="5"/>
      <c r="F6" s="9">
        <v>15099195.4</v>
      </c>
    </row>
    <row r="7" spans="1:6" ht="22.5" thickTop="1">
      <c r="A7" s="5"/>
      <c r="B7" s="6"/>
      <c r="C7" s="11"/>
      <c r="D7" s="7"/>
      <c r="E7" s="5"/>
      <c r="F7" s="11"/>
    </row>
    <row r="8" spans="1:6" ht="21.75">
      <c r="A8" s="5" t="s">
        <v>9</v>
      </c>
      <c r="B8" s="6"/>
      <c r="C8" s="12">
        <v>124716</v>
      </c>
      <c r="D8" s="7"/>
      <c r="E8" s="5"/>
      <c r="F8" s="11"/>
    </row>
    <row r="9" spans="1:6" ht="21.75">
      <c r="A9" s="5" t="s">
        <v>10</v>
      </c>
      <c r="B9" s="6"/>
      <c r="C9" s="12">
        <v>0.2</v>
      </c>
      <c r="D9" s="7"/>
      <c r="E9" s="5"/>
      <c r="F9" s="11"/>
    </row>
    <row r="10" spans="1:6" ht="21.75">
      <c r="A10" s="5" t="s">
        <v>11</v>
      </c>
      <c r="B10" s="6"/>
      <c r="C10" s="13">
        <f>804695.22+700000+3023904.96</f>
        <v>4528600.18</v>
      </c>
      <c r="D10" s="7" t="s">
        <v>12</v>
      </c>
      <c r="E10" s="5"/>
      <c r="F10" s="11">
        <v>7619.08</v>
      </c>
    </row>
    <row r="11" spans="1:6" ht="23.25">
      <c r="A11" s="5" t="s">
        <v>13</v>
      </c>
      <c r="B11" s="14"/>
      <c r="C11" s="15">
        <v>1003860.9</v>
      </c>
      <c r="D11" s="16" t="s">
        <v>14</v>
      </c>
      <c r="E11" s="5"/>
      <c r="F11" s="11">
        <v>7768</v>
      </c>
    </row>
    <row r="12" spans="1:6" ht="21.75">
      <c r="A12" s="5" t="s">
        <v>15</v>
      </c>
      <c r="B12" s="6"/>
      <c r="C12" s="13">
        <f>5763061.03+439589.67</f>
        <v>6202650.7000000002</v>
      </c>
      <c r="D12" s="7" t="s">
        <v>16</v>
      </c>
      <c r="E12" s="17"/>
      <c r="F12" s="18">
        <v>161760</v>
      </c>
    </row>
    <row r="13" spans="1:6" ht="21.75">
      <c r="A13" s="5" t="s">
        <v>17</v>
      </c>
      <c r="B13" s="6"/>
      <c r="C13" s="13">
        <f>2231100+28589.62</f>
        <v>2259689.62</v>
      </c>
      <c r="D13" s="7" t="s">
        <v>18</v>
      </c>
      <c r="E13" s="17">
        <v>1884477.83</v>
      </c>
      <c r="F13" s="11"/>
    </row>
    <row r="14" spans="1:6" ht="21.75">
      <c r="A14" s="5"/>
      <c r="B14" s="6"/>
      <c r="C14" s="12"/>
      <c r="D14" s="7" t="s">
        <v>19</v>
      </c>
      <c r="E14" s="17">
        <v>333884.09999999998</v>
      </c>
      <c r="F14" s="11"/>
    </row>
    <row r="15" spans="1:6" ht="24">
      <c r="A15" s="19" t="s">
        <v>20</v>
      </c>
      <c r="B15" s="11">
        <v>3005608.47</v>
      </c>
      <c r="C15" s="13"/>
      <c r="D15" s="7" t="s">
        <v>21</v>
      </c>
      <c r="E15" s="17"/>
      <c r="F15" s="20"/>
    </row>
    <row r="16" spans="1:6" ht="24.75">
      <c r="A16" s="19" t="s">
        <v>22</v>
      </c>
      <c r="B16" s="21">
        <v>1318769.01</v>
      </c>
      <c r="C16" s="17"/>
      <c r="D16" s="7" t="s">
        <v>23</v>
      </c>
      <c r="E16" s="17">
        <v>13933548.42</v>
      </c>
      <c r="F16" s="22">
        <f>SUM(E12+E13+E14+E15+E16)</f>
        <v>16151910.35</v>
      </c>
    </row>
    <row r="17" spans="1:6" ht="24">
      <c r="A17" s="5" t="s">
        <v>24</v>
      </c>
      <c r="B17" s="11"/>
      <c r="C17" s="11"/>
      <c r="D17" s="7"/>
      <c r="E17" s="17"/>
      <c r="F17" s="22"/>
    </row>
    <row r="18" spans="1:6" ht="21.75">
      <c r="A18" s="5" t="s">
        <v>25</v>
      </c>
      <c r="B18" s="11">
        <v>1230</v>
      </c>
      <c r="C18" s="11"/>
      <c r="D18" s="7"/>
      <c r="E18" s="5"/>
      <c r="F18" s="11"/>
    </row>
    <row r="19" spans="1:6" ht="21.75">
      <c r="A19" s="5" t="s">
        <v>26</v>
      </c>
      <c r="B19" s="11"/>
      <c r="C19" s="11"/>
      <c r="D19" s="7" t="s">
        <v>27</v>
      </c>
      <c r="E19" s="5"/>
      <c r="F19" s="11"/>
    </row>
    <row r="20" spans="1:6" ht="21.75">
      <c r="A20" s="5" t="s">
        <v>28</v>
      </c>
      <c r="B20" s="11"/>
      <c r="C20" s="11"/>
      <c r="D20" s="7" t="s">
        <v>29</v>
      </c>
      <c r="E20" s="5"/>
      <c r="F20" s="11"/>
    </row>
    <row r="21" spans="1:6" ht="21.75">
      <c r="A21" s="5" t="s">
        <v>30</v>
      </c>
      <c r="B21" s="11">
        <v>1000</v>
      </c>
      <c r="C21" s="11"/>
      <c r="D21" s="7" t="s">
        <v>31</v>
      </c>
      <c r="E21" s="5"/>
      <c r="F21" s="11">
        <f>E20+E21</f>
        <v>0</v>
      </c>
    </row>
    <row r="22" spans="1:6" ht="21.75">
      <c r="A22" s="5" t="s">
        <v>32</v>
      </c>
      <c r="B22" s="11">
        <v>6932.35</v>
      </c>
      <c r="C22" s="11"/>
      <c r="D22" s="7"/>
      <c r="E22" s="5"/>
      <c r="F22" s="11"/>
    </row>
    <row r="23" spans="1:6" ht="21.75">
      <c r="A23" s="19" t="s">
        <v>33</v>
      </c>
      <c r="B23" s="11">
        <v>2124000</v>
      </c>
      <c r="C23" s="11"/>
      <c r="D23" s="7"/>
      <c r="E23" s="5"/>
      <c r="F23" s="11"/>
    </row>
    <row r="24" spans="1:6" ht="24">
      <c r="A24" s="23" t="s">
        <v>34</v>
      </c>
      <c r="B24" s="11"/>
      <c r="C24" s="20"/>
      <c r="D24" s="7"/>
      <c r="E24" s="5"/>
      <c r="F24" s="11"/>
    </row>
    <row r="25" spans="1:6" ht="24">
      <c r="A25" s="24" t="s">
        <v>35</v>
      </c>
      <c r="B25" s="25"/>
      <c r="C25" s="26">
        <f>SUM(B15:B22)-B23-B24-B25</f>
        <v>2209539.83</v>
      </c>
      <c r="D25" s="24"/>
      <c r="E25" s="24"/>
      <c r="F25" s="25"/>
    </row>
    <row r="26" spans="1:6" ht="22.5" thickBot="1">
      <c r="A26" s="7"/>
      <c r="B26" s="7"/>
      <c r="C26" s="27">
        <f>SUM(C8+C9+C10+C11+C12+C13+C14+C25)</f>
        <v>16329057.430000002</v>
      </c>
      <c r="D26" s="16"/>
      <c r="E26" s="16"/>
      <c r="F26" s="28">
        <f>F10+F11+F12+F16+F19+F20+F21+F18</f>
        <v>16329057.43</v>
      </c>
    </row>
    <row r="27" spans="1:6" ht="24" thickTop="1" thickBot="1">
      <c r="A27" s="29" t="s">
        <v>36</v>
      </c>
      <c r="B27" s="30"/>
      <c r="C27" s="31">
        <f>SUM(C26+C6)</f>
        <v>31428252.830000002</v>
      </c>
      <c r="D27" s="32"/>
      <c r="E27" s="33"/>
      <c r="F27" s="34">
        <f>SUM(F6+F26)</f>
        <v>31428252.829999998</v>
      </c>
    </row>
    <row r="28" spans="1:6" ht="22.5" thickTop="1">
      <c r="A28" s="29" t="s">
        <v>37</v>
      </c>
      <c r="B28" s="35" t="s">
        <v>42</v>
      </c>
      <c r="C28" s="36"/>
      <c r="D28" s="37" t="s">
        <v>38</v>
      </c>
      <c r="E28" s="38"/>
      <c r="F28" s="39"/>
    </row>
    <row r="29" spans="1:6" ht="22.5">
      <c r="A29" s="29"/>
      <c r="B29" s="40"/>
      <c r="C29" s="36"/>
      <c r="D29" s="32"/>
      <c r="E29" s="33"/>
      <c r="F29" s="39"/>
    </row>
    <row r="30" spans="1:6" ht="21.75">
      <c r="A30" s="41" t="s">
        <v>39</v>
      </c>
      <c r="B30" s="36"/>
      <c r="C30" s="36" t="s">
        <v>41</v>
      </c>
      <c r="D30" s="42"/>
      <c r="E30" s="41" t="s">
        <v>40</v>
      </c>
      <c r="F30" s="39"/>
    </row>
    <row r="31" spans="1:6" ht="22.5">
      <c r="A31" s="43" t="s">
        <v>43</v>
      </c>
      <c r="B31" s="44"/>
      <c r="C31" s="44"/>
      <c r="D31" s="44"/>
      <c r="E31" s="33"/>
      <c r="F31" s="39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topLeftCell="A16" workbookViewId="0">
      <selection activeCell="B33" sqref="B32:B33"/>
    </sheetView>
  </sheetViews>
  <sheetFormatPr defaultRowHeight="14.25"/>
  <cols>
    <col min="1" max="1" width="44.875" customWidth="1"/>
    <col min="3" max="3" width="12.625" customWidth="1"/>
    <col min="4" max="4" width="14.375" customWidth="1"/>
  </cols>
  <sheetData>
    <row r="1" spans="1:4" ht="23.25">
      <c r="A1" s="45" t="s">
        <v>44</v>
      </c>
      <c r="B1" s="45"/>
      <c r="C1" s="45"/>
      <c r="D1" s="45"/>
    </row>
    <row r="2" spans="1:4" ht="23.25">
      <c r="A2" s="46" t="s">
        <v>45</v>
      </c>
      <c r="B2" s="46"/>
      <c r="C2" s="46"/>
      <c r="D2" s="46"/>
    </row>
    <row r="3" spans="1:4" ht="23.25">
      <c r="A3" s="47" t="s">
        <v>46</v>
      </c>
      <c r="B3" s="47"/>
      <c r="C3" s="47"/>
      <c r="D3" s="47"/>
    </row>
    <row r="4" spans="1:4" ht="23.25">
      <c r="A4" s="48" t="s">
        <v>47</v>
      </c>
      <c r="B4" s="48" t="s">
        <v>48</v>
      </c>
      <c r="C4" s="48" t="s">
        <v>49</v>
      </c>
      <c r="D4" s="48" t="s">
        <v>50</v>
      </c>
    </row>
    <row r="5" spans="1:4" ht="23.25">
      <c r="A5" s="49" t="s">
        <v>51</v>
      </c>
      <c r="B5" s="50" t="s">
        <v>52</v>
      </c>
      <c r="C5" s="51">
        <v>7768</v>
      </c>
      <c r="D5" s="52"/>
    </row>
    <row r="6" spans="1:4" ht="23.25">
      <c r="A6" s="53" t="s">
        <v>53</v>
      </c>
      <c r="B6" s="54" t="s">
        <v>54</v>
      </c>
      <c r="C6" s="55">
        <v>1884477.83</v>
      </c>
      <c r="D6" s="56"/>
    </row>
    <row r="7" spans="1:4" ht="23.25">
      <c r="A7" s="53" t="s">
        <v>55</v>
      </c>
      <c r="B7" s="54" t="s">
        <v>56</v>
      </c>
      <c r="C7" s="55">
        <v>333884.09999999998</v>
      </c>
      <c r="D7" s="56"/>
    </row>
    <row r="8" spans="1:4" ht="23.25">
      <c r="A8" s="53" t="s">
        <v>57</v>
      </c>
      <c r="B8" s="54" t="s">
        <v>58</v>
      </c>
      <c r="C8" s="57">
        <v>13933548.42</v>
      </c>
      <c r="D8" s="56"/>
    </row>
    <row r="9" spans="1:4" ht="23.25">
      <c r="A9" s="53" t="s">
        <v>59</v>
      </c>
      <c r="B9" s="54" t="s">
        <v>56</v>
      </c>
      <c r="C9" s="57"/>
      <c r="D9" s="56"/>
    </row>
    <row r="10" spans="1:4" ht="23.25">
      <c r="A10" s="53" t="s">
        <v>12</v>
      </c>
      <c r="B10" s="54" t="s">
        <v>60</v>
      </c>
      <c r="C10" s="51">
        <v>7619.08</v>
      </c>
      <c r="D10" s="58"/>
    </row>
    <row r="11" spans="1:4" ht="23.25">
      <c r="A11" s="53" t="s">
        <v>10</v>
      </c>
      <c r="B11" s="59"/>
      <c r="C11" s="51"/>
      <c r="D11" s="60">
        <v>0.2</v>
      </c>
    </row>
    <row r="12" spans="1:4" ht="23.25">
      <c r="A12" s="53" t="s">
        <v>16</v>
      </c>
      <c r="B12" s="59"/>
      <c r="C12" s="51">
        <f>117000+43680+1080</f>
        <v>161760</v>
      </c>
      <c r="D12" s="60"/>
    </row>
    <row r="13" spans="1:4" ht="23.25">
      <c r="A13" s="53" t="s">
        <v>61</v>
      </c>
      <c r="B13" s="59"/>
      <c r="C13" s="55"/>
      <c r="D13" s="51">
        <f>804695.22+3148620.96+700000-124716</f>
        <v>4528600.18</v>
      </c>
    </row>
    <row r="14" spans="1:4" ht="23.25">
      <c r="A14" s="53" t="s">
        <v>62</v>
      </c>
      <c r="B14" s="59"/>
      <c r="C14" s="55"/>
      <c r="D14" s="51">
        <f>58589.62+1979100+222000</f>
        <v>2259689.62</v>
      </c>
    </row>
    <row r="15" spans="1:4" ht="23.25">
      <c r="A15" s="53" t="s">
        <v>63</v>
      </c>
      <c r="B15" s="59"/>
      <c r="C15" s="56"/>
      <c r="D15" s="55">
        <f>881608.47+1000+1230-686.73+7619.08+1318769.01</f>
        <v>2209539.83</v>
      </c>
    </row>
    <row r="16" spans="1:4" ht="23.25">
      <c r="A16" s="53" t="s">
        <v>15</v>
      </c>
      <c r="B16" s="59"/>
      <c r="C16" s="56"/>
      <c r="D16" s="55">
        <f>5763061.03+439589.67</f>
        <v>6202650.7000000002</v>
      </c>
    </row>
    <row r="17" spans="1:4" ht="23.25">
      <c r="A17" s="53" t="s">
        <v>64</v>
      </c>
      <c r="B17" s="59"/>
      <c r="C17" s="61"/>
      <c r="D17" s="55">
        <v>1003860.9</v>
      </c>
    </row>
    <row r="18" spans="1:4" ht="23.25">
      <c r="A18" s="53" t="s">
        <v>65</v>
      </c>
      <c r="B18" s="59"/>
      <c r="C18" s="61"/>
      <c r="D18" s="55">
        <v>124716</v>
      </c>
    </row>
    <row r="19" spans="1:4" ht="24" thickBot="1">
      <c r="A19" s="62" t="s">
        <v>66</v>
      </c>
      <c r="B19" s="63"/>
      <c r="C19" s="64">
        <f>SUM(C5:C18)</f>
        <v>16329057.43</v>
      </c>
      <c r="D19" s="64">
        <f>SUM(D5:D18)</f>
        <v>16329057.430000002</v>
      </c>
    </row>
    <row r="20" spans="1:4" ht="24" thickTop="1">
      <c r="A20" s="62"/>
      <c r="B20" s="65"/>
      <c r="C20" s="66"/>
      <c r="D20" s="66"/>
    </row>
    <row r="21" spans="1:4" ht="21.75">
      <c r="A21" s="29" t="s">
        <v>67</v>
      </c>
      <c r="B21" s="30"/>
      <c r="C21" s="36"/>
      <c r="D21" s="32"/>
    </row>
    <row r="22" spans="1:4" ht="21.75">
      <c r="A22" s="29" t="s">
        <v>37</v>
      </c>
      <c r="B22" s="35"/>
      <c r="C22" s="36" t="s">
        <v>38</v>
      </c>
      <c r="D22" s="32"/>
    </row>
    <row r="23" spans="1:4" ht="21.75">
      <c r="A23" s="29"/>
      <c r="B23" s="40"/>
      <c r="C23" s="36"/>
      <c r="D23" s="32"/>
    </row>
    <row r="24" spans="1:4" ht="21.75">
      <c r="A24" s="41" t="s">
        <v>68</v>
      </c>
      <c r="B24" s="36"/>
      <c r="C24" s="29" t="s">
        <v>69</v>
      </c>
      <c r="D24" s="42"/>
    </row>
    <row r="25" spans="1:4" ht="21.75">
      <c r="A25" s="67" t="s">
        <v>70</v>
      </c>
      <c r="B25" s="68"/>
      <c r="C25" s="68"/>
      <c r="D25" s="68"/>
    </row>
    <row r="26" spans="1:4" ht="22.5">
      <c r="A26" s="29" t="s">
        <v>71</v>
      </c>
      <c r="B26" s="33"/>
      <c r="C26" s="16"/>
      <c r="D26" s="7"/>
    </row>
  </sheetData>
  <mergeCells count="4">
    <mergeCell ref="A1:D1"/>
    <mergeCell ref="A2:D2"/>
    <mergeCell ref="A3:D3"/>
    <mergeCell ref="A25:D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topLeftCell="A10" workbookViewId="0">
      <selection activeCell="F24" sqref="F24"/>
    </sheetView>
  </sheetViews>
  <sheetFormatPr defaultRowHeight="14.25"/>
  <cols>
    <col min="9" max="9" width="13.25" customWidth="1"/>
  </cols>
  <sheetData>
    <row r="1" spans="1:9" ht="23.25">
      <c r="A1" s="1" t="s">
        <v>72</v>
      </c>
      <c r="B1" s="1"/>
      <c r="C1" s="1"/>
      <c r="D1" s="1"/>
      <c r="E1" s="1"/>
      <c r="F1" s="1"/>
      <c r="G1" s="1"/>
      <c r="H1" s="1"/>
      <c r="I1" s="1"/>
    </row>
    <row r="2" spans="1:9" ht="23.25">
      <c r="A2" s="1" t="s">
        <v>73</v>
      </c>
      <c r="B2" s="1"/>
      <c r="C2" s="1"/>
      <c r="D2" s="1"/>
      <c r="E2" s="1"/>
      <c r="F2" s="1"/>
      <c r="G2" s="1"/>
      <c r="H2" s="1"/>
      <c r="I2" s="1"/>
    </row>
    <row r="3" spans="1:9" ht="23.25">
      <c r="A3" s="1" t="s">
        <v>74</v>
      </c>
      <c r="B3" s="1"/>
      <c r="C3" s="1"/>
      <c r="D3" s="1"/>
      <c r="E3" s="1"/>
      <c r="F3" s="1"/>
      <c r="G3" s="1"/>
      <c r="H3" s="1"/>
      <c r="I3" s="1"/>
    </row>
    <row r="4" spans="1:9" ht="23.25">
      <c r="A4" s="1" t="s">
        <v>75</v>
      </c>
      <c r="B4" s="1"/>
      <c r="C4" s="1"/>
      <c r="D4" s="1"/>
      <c r="E4" s="1"/>
      <c r="F4" s="1"/>
      <c r="G4" s="1"/>
      <c r="H4" s="1"/>
      <c r="I4" s="1"/>
    </row>
    <row r="5" spans="1:9" ht="23.25">
      <c r="A5" s="1" t="s">
        <v>76</v>
      </c>
      <c r="B5" s="1"/>
      <c r="C5" s="1"/>
      <c r="D5" s="1"/>
      <c r="E5" s="1"/>
      <c r="F5" s="1"/>
      <c r="G5" s="1"/>
      <c r="H5" s="1"/>
      <c r="I5" s="1"/>
    </row>
    <row r="6" spans="1:9" ht="23.25">
      <c r="A6" s="69"/>
      <c r="B6" s="69"/>
      <c r="C6" s="69"/>
      <c r="D6" s="69"/>
      <c r="E6" s="69"/>
      <c r="F6" s="69"/>
      <c r="G6" s="69"/>
      <c r="H6" s="69"/>
      <c r="I6" s="69"/>
    </row>
    <row r="7" spans="1:9" ht="23.25">
      <c r="A7" s="69"/>
      <c r="B7" s="69" t="s">
        <v>77</v>
      </c>
      <c r="C7" s="69"/>
      <c r="D7" s="69"/>
      <c r="E7" s="69"/>
      <c r="F7" s="69"/>
      <c r="G7" s="69"/>
      <c r="H7" s="69"/>
      <c r="I7" s="70">
        <v>7768</v>
      </c>
    </row>
    <row r="8" spans="1:9" ht="23.25">
      <c r="A8" s="69"/>
      <c r="B8" s="69"/>
      <c r="C8" s="69"/>
      <c r="D8" s="69"/>
      <c r="E8" s="69"/>
      <c r="F8" s="69"/>
      <c r="G8" s="69"/>
      <c r="H8" s="69"/>
      <c r="I8" s="69"/>
    </row>
    <row r="9" spans="1:9" ht="24" thickBot="1">
      <c r="A9" s="71"/>
      <c r="B9" s="71"/>
      <c r="C9" s="71" t="s">
        <v>78</v>
      </c>
      <c r="D9" s="71"/>
      <c r="E9" s="71"/>
      <c r="F9" s="71"/>
      <c r="G9" s="71"/>
      <c r="H9" s="71"/>
      <c r="I9" s="72">
        <f>SUM(I7)</f>
        <v>7768</v>
      </c>
    </row>
    <row r="10" spans="1:9" ht="24" thickTop="1">
      <c r="A10" s="71"/>
      <c r="B10" s="73" t="s">
        <v>79</v>
      </c>
      <c r="C10" s="73"/>
      <c r="D10" s="71"/>
      <c r="E10" s="71"/>
      <c r="F10" s="71"/>
      <c r="G10" s="71"/>
      <c r="H10" s="71"/>
      <c r="I10" s="71"/>
    </row>
    <row r="11" spans="1:9" ht="23.25">
      <c r="A11" s="71"/>
      <c r="B11" s="71" t="s">
        <v>80</v>
      </c>
      <c r="C11" s="73" t="s">
        <v>81</v>
      </c>
      <c r="D11" s="73"/>
      <c r="E11" s="73"/>
      <c r="F11" s="71"/>
      <c r="G11" s="71"/>
      <c r="H11" s="74"/>
      <c r="I11" s="74"/>
    </row>
    <row r="12" spans="1:9" ht="23.25">
      <c r="A12" s="71"/>
      <c r="B12" s="71"/>
      <c r="C12" s="71" t="s">
        <v>80</v>
      </c>
      <c r="D12" s="71" t="s">
        <v>82</v>
      </c>
      <c r="E12" s="71"/>
      <c r="F12" s="71"/>
      <c r="G12" s="71"/>
      <c r="H12" s="75">
        <v>13933548.42</v>
      </c>
      <c r="I12" s="75"/>
    </row>
    <row r="13" spans="1:9" ht="23.25">
      <c r="A13" s="71"/>
      <c r="B13" s="71"/>
      <c r="C13" s="71"/>
      <c r="D13" s="71" t="s">
        <v>83</v>
      </c>
      <c r="E13" s="71"/>
      <c r="F13" s="71"/>
      <c r="G13" s="71"/>
      <c r="H13" s="75"/>
      <c r="I13" s="75"/>
    </row>
    <row r="14" spans="1:9" ht="23.25">
      <c r="A14" s="71"/>
      <c r="B14" s="71"/>
      <c r="C14" s="73" t="s">
        <v>84</v>
      </c>
      <c r="D14" s="73"/>
      <c r="E14" s="73"/>
      <c r="F14" s="73"/>
      <c r="G14" s="71"/>
      <c r="H14" s="76"/>
      <c r="I14" s="76"/>
    </row>
    <row r="15" spans="1:9" ht="23.25">
      <c r="A15" s="71"/>
      <c r="B15" s="71"/>
      <c r="C15" s="71"/>
      <c r="D15" s="71" t="s">
        <v>85</v>
      </c>
      <c r="E15" s="71"/>
      <c r="F15" s="71"/>
      <c r="G15" s="71"/>
      <c r="H15" s="75">
        <v>1884477.83</v>
      </c>
      <c r="I15" s="75"/>
    </row>
    <row r="16" spans="1:9" ht="23.25">
      <c r="A16" s="71"/>
      <c r="B16" s="71"/>
      <c r="C16" s="71"/>
      <c r="D16" s="71" t="s">
        <v>86</v>
      </c>
      <c r="E16" s="71"/>
      <c r="F16" s="71"/>
      <c r="G16" s="71"/>
      <c r="H16" s="77"/>
      <c r="I16" s="77">
        <v>333884.09999999998</v>
      </c>
    </row>
    <row r="17" spans="1:9" ht="23.25">
      <c r="A17" s="71"/>
      <c r="B17" s="71"/>
      <c r="C17" s="73" t="s">
        <v>87</v>
      </c>
      <c r="D17" s="73"/>
      <c r="E17" s="71"/>
      <c r="F17" s="71"/>
      <c r="G17" s="71"/>
      <c r="H17" s="76"/>
      <c r="I17" s="76"/>
    </row>
    <row r="18" spans="1:9" ht="23.25">
      <c r="A18" s="71"/>
      <c r="B18" s="71"/>
      <c r="C18" s="71"/>
      <c r="D18" s="71" t="s">
        <v>82</v>
      </c>
      <c r="E18" s="71"/>
      <c r="F18" s="71"/>
      <c r="G18" s="71"/>
      <c r="H18" s="78"/>
      <c r="I18" s="78"/>
    </row>
    <row r="19" spans="1:9" ht="24" thickBot="1">
      <c r="A19" s="71"/>
      <c r="B19" s="71"/>
      <c r="C19" s="71" t="s">
        <v>88</v>
      </c>
      <c r="D19" s="71"/>
      <c r="E19" s="71"/>
      <c r="F19" s="71"/>
      <c r="G19" s="71"/>
      <c r="H19" s="78"/>
      <c r="I19" s="79">
        <f>SUM(H15+H12+I16)</f>
        <v>16151910.35</v>
      </c>
    </row>
    <row r="20" spans="1:9" ht="24" thickTop="1">
      <c r="A20" s="71"/>
      <c r="B20" s="71"/>
      <c r="C20" s="71"/>
      <c r="D20" s="71"/>
      <c r="E20" s="71"/>
      <c r="F20" s="71"/>
      <c r="G20" s="71"/>
      <c r="H20" s="78"/>
      <c r="I20" s="78"/>
    </row>
    <row r="21" spans="1:9" ht="24" thickBot="1">
      <c r="A21" s="71"/>
      <c r="B21" s="73" t="s">
        <v>89</v>
      </c>
      <c r="C21" s="71"/>
      <c r="D21" s="71"/>
      <c r="E21" s="71"/>
      <c r="F21" s="71"/>
      <c r="G21" s="71"/>
      <c r="H21" s="78"/>
      <c r="I21" s="80">
        <f>SUM(I19+I9)</f>
        <v>16159678.35</v>
      </c>
    </row>
    <row r="22" spans="1:9" ht="24" thickTop="1">
      <c r="A22" s="71"/>
      <c r="B22" s="71"/>
      <c r="C22" s="71"/>
      <c r="D22" s="71"/>
      <c r="E22" s="71"/>
      <c r="F22" s="71"/>
      <c r="G22" s="71"/>
      <c r="H22" s="78"/>
      <c r="I22" s="78"/>
    </row>
    <row r="23" spans="1:9" ht="23.25">
      <c r="A23" s="71"/>
      <c r="B23" s="71"/>
      <c r="C23" s="71"/>
      <c r="D23" s="71"/>
      <c r="E23" s="71"/>
      <c r="F23" s="71"/>
      <c r="G23" s="71"/>
      <c r="H23" s="78"/>
      <c r="I23" s="78"/>
    </row>
  </sheetData>
  <mergeCells count="8">
    <mergeCell ref="H13:I13"/>
    <mergeCell ref="H15:I15"/>
    <mergeCell ref="A1:I1"/>
    <mergeCell ref="A2:I2"/>
    <mergeCell ref="A3:I3"/>
    <mergeCell ref="A4:I4"/>
    <mergeCell ref="A5:I5"/>
    <mergeCell ref="H12:I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2"/>
  <sheetViews>
    <sheetView topLeftCell="A70" workbookViewId="0">
      <selection activeCell="C89" sqref="C89"/>
    </sheetView>
  </sheetViews>
  <sheetFormatPr defaultRowHeight="14.25"/>
  <cols>
    <col min="1" max="1" width="36.875" customWidth="1"/>
    <col min="2" max="2" width="11.75" customWidth="1"/>
    <col min="3" max="3" width="13.75" customWidth="1"/>
    <col min="5" max="5" width="12.5" customWidth="1"/>
  </cols>
  <sheetData>
    <row r="1" spans="1:5" ht="23.25">
      <c r="A1" s="1" t="s">
        <v>44</v>
      </c>
      <c r="B1" s="1"/>
      <c r="C1" s="1"/>
      <c r="D1" s="1"/>
      <c r="E1" s="1"/>
    </row>
    <row r="2" spans="1:5" ht="23.25">
      <c r="A2" s="1" t="s">
        <v>90</v>
      </c>
      <c r="B2" s="1"/>
      <c r="C2" s="1"/>
      <c r="D2" s="1"/>
      <c r="E2" s="1"/>
    </row>
    <row r="3" spans="1:5" ht="23.25">
      <c r="A3" s="1" t="s">
        <v>91</v>
      </c>
      <c r="B3" s="1"/>
      <c r="C3" s="1"/>
      <c r="D3" s="1"/>
      <c r="E3" s="1"/>
    </row>
    <row r="4" spans="1:5" ht="21.75">
      <c r="A4" s="81"/>
      <c r="B4" s="82"/>
      <c r="C4" s="81"/>
      <c r="D4" s="3" t="s">
        <v>92</v>
      </c>
      <c r="E4" s="2" t="s">
        <v>93</v>
      </c>
    </row>
    <row r="5" spans="1:5" ht="21.75">
      <c r="A5" s="83" t="s">
        <v>94</v>
      </c>
      <c r="B5" s="84" t="s">
        <v>95</v>
      </c>
      <c r="C5" s="83" t="s">
        <v>96</v>
      </c>
      <c r="D5" s="3" t="s">
        <v>97</v>
      </c>
      <c r="E5" s="83" t="s">
        <v>98</v>
      </c>
    </row>
    <row r="6" spans="1:5" ht="21.75">
      <c r="A6" s="85" t="s">
        <v>99</v>
      </c>
      <c r="B6" s="86"/>
      <c r="C6" s="86"/>
      <c r="D6" s="87"/>
      <c r="E6" s="88"/>
    </row>
    <row r="7" spans="1:5" ht="21.75">
      <c r="A7" s="5" t="s">
        <v>100</v>
      </c>
      <c r="B7" s="89">
        <v>350000</v>
      </c>
      <c r="C7" s="17">
        <v>327754.42</v>
      </c>
      <c r="D7" s="87" t="s">
        <v>101</v>
      </c>
      <c r="E7" s="17">
        <f>SUM(C7-B7)</f>
        <v>-22245.580000000016</v>
      </c>
    </row>
    <row r="8" spans="1:5" ht="21.75">
      <c r="A8" s="5" t="s">
        <v>102</v>
      </c>
      <c r="B8" s="89">
        <v>112000</v>
      </c>
      <c r="C8" s="17">
        <v>43270</v>
      </c>
      <c r="D8" s="87" t="s">
        <v>101</v>
      </c>
      <c r="E8" s="17">
        <f t="shared" ref="E8:E15" si="0">SUM(C8-B8)</f>
        <v>-68730</v>
      </c>
    </row>
    <row r="9" spans="1:5" ht="21.75">
      <c r="A9" s="5" t="s">
        <v>103</v>
      </c>
      <c r="B9" s="89">
        <v>60000</v>
      </c>
      <c r="C9" s="17">
        <v>89917.96</v>
      </c>
      <c r="D9" s="87" t="s">
        <v>92</v>
      </c>
      <c r="E9" s="17">
        <f t="shared" si="0"/>
        <v>29917.960000000006</v>
      </c>
    </row>
    <row r="10" spans="1:5" ht="21.75">
      <c r="A10" s="5" t="s">
        <v>104</v>
      </c>
      <c r="B10" s="90">
        <v>300000</v>
      </c>
      <c r="C10" s="91">
        <v>215379</v>
      </c>
      <c r="D10" s="87" t="s">
        <v>101</v>
      </c>
      <c r="E10" s="17">
        <f t="shared" si="0"/>
        <v>-84621</v>
      </c>
    </row>
    <row r="11" spans="1:5" ht="21.75">
      <c r="A11" s="5" t="s">
        <v>105</v>
      </c>
      <c r="B11" s="89">
        <v>71000</v>
      </c>
      <c r="C11" s="17">
        <v>62702.55</v>
      </c>
      <c r="D11" s="87" t="s">
        <v>97</v>
      </c>
      <c r="E11" s="17">
        <f t="shared" si="0"/>
        <v>-8297.4499999999971</v>
      </c>
    </row>
    <row r="12" spans="1:5" ht="21.75">
      <c r="A12" s="5" t="s">
        <v>106</v>
      </c>
      <c r="B12" s="90"/>
      <c r="C12" s="91"/>
      <c r="D12" s="87"/>
      <c r="E12" s="17">
        <f t="shared" si="0"/>
        <v>0</v>
      </c>
    </row>
    <row r="13" spans="1:5" ht="21.75">
      <c r="A13" s="5" t="s">
        <v>107</v>
      </c>
      <c r="B13" s="89">
        <v>7058000</v>
      </c>
      <c r="C13" s="17">
        <v>7870735.8799999999</v>
      </c>
      <c r="D13" s="87" t="s">
        <v>92</v>
      </c>
      <c r="E13" s="17">
        <f t="shared" si="0"/>
        <v>812735.87999999989</v>
      </c>
    </row>
    <row r="14" spans="1:5" ht="21.75">
      <c r="A14" s="5" t="s">
        <v>108</v>
      </c>
      <c r="B14" s="89">
        <v>6900000</v>
      </c>
      <c r="C14" s="17">
        <v>6023988.3099999996</v>
      </c>
      <c r="D14" s="87" t="s">
        <v>101</v>
      </c>
      <c r="E14" s="17">
        <f t="shared" si="0"/>
        <v>-876011.69000000041</v>
      </c>
    </row>
    <row r="15" spans="1:5" ht="21.75">
      <c r="A15" s="5"/>
      <c r="B15" s="89"/>
      <c r="C15" s="17"/>
      <c r="D15" s="87"/>
      <c r="E15" s="17">
        <f t="shared" si="0"/>
        <v>0</v>
      </c>
    </row>
    <row r="16" spans="1:5" ht="21.75">
      <c r="A16" s="85" t="s">
        <v>109</v>
      </c>
      <c r="B16" s="92">
        <f>SUM(B7:B15)</f>
        <v>14851000</v>
      </c>
      <c r="C16" s="93">
        <f>SUM(C6:C15)</f>
        <v>14633748.120000001</v>
      </c>
      <c r="D16" s="3" t="s">
        <v>97</v>
      </c>
      <c r="E16" s="93">
        <f>SUM(C16-B16)</f>
        <v>-217251.87999999896</v>
      </c>
    </row>
    <row r="17" spans="1:5" ht="21.75">
      <c r="A17" s="5" t="s">
        <v>110</v>
      </c>
      <c r="B17" s="94"/>
      <c r="C17" s="95">
        <v>7170477.79</v>
      </c>
      <c r="D17" s="96"/>
      <c r="E17" s="88"/>
    </row>
    <row r="18" spans="1:5" ht="22.5" thickBot="1">
      <c r="A18" s="85" t="s">
        <v>111</v>
      </c>
      <c r="B18" s="97"/>
      <c r="C18" s="28">
        <f>SUM(C17)</f>
        <v>7170477.79</v>
      </c>
      <c r="D18" s="98"/>
      <c r="E18" s="99"/>
    </row>
    <row r="19" spans="1:5" ht="22.5" thickTop="1">
      <c r="A19" s="100" t="s">
        <v>112</v>
      </c>
      <c r="B19" s="101">
        <f>SUM(B16)</f>
        <v>14851000</v>
      </c>
      <c r="C19" s="102">
        <f>SUM(C16)</f>
        <v>14633748.120000001</v>
      </c>
      <c r="D19" s="103"/>
      <c r="E19" s="102">
        <f>SUM(E16:E17)</f>
        <v>-217251.87999999896</v>
      </c>
    </row>
    <row r="20" spans="1:5" ht="21.75">
      <c r="A20" s="104"/>
      <c r="B20" s="105"/>
      <c r="C20" s="106"/>
      <c r="D20" s="107"/>
      <c r="E20" s="108">
        <v>-1059905.72</v>
      </c>
    </row>
    <row r="21" spans="1:5" ht="21.75">
      <c r="A21" s="104"/>
      <c r="B21" s="105"/>
      <c r="C21" s="106"/>
      <c r="D21" s="107"/>
      <c r="E21" s="106"/>
    </row>
    <row r="22" spans="1:5" ht="21.75">
      <c r="A22" s="104"/>
      <c r="B22" s="105"/>
      <c r="C22" s="106"/>
      <c r="D22" s="107"/>
      <c r="E22" s="106"/>
    </row>
    <row r="23" spans="1:5" ht="21.75">
      <c r="A23" s="104"/>
      <c r="B23" s="105"/>
      <c r="C23" s="106"/>
      <c r="D23" s="107"/>
      <c r="E23" s="106"/>
    </row>
    <row r="24" spans="1:5" ht="22.5">
      <c r="A24" s="104" t="s">
        <v>113</v>
      </c>
      <c r="B24" s="109">
        <f>C19</f>
        <v>14633748.120000001</v>
      </c>
      <c r="C24" s="32"/>
      <c r="D24" s="33"/>
      <c r="E24" s="106"/>
    </row>
    <row r="25" spans="1:5" ht="22.5">
      <c r="A25" s="29" t="s">
        <v>114</v>
      </c>
      <c r="B25" s="110">
        <f>C14</f>
        <v>6023988.3099999996</v>
      </c>
      <c r="C25" s="32"/>
      <c r="D25" s="33"/>
      <c r="E25" s="106"/>
    </row>
    <row r="26" spans="1:5" ht="23.25" thickBot="1">
      <c r="A26" s="29" t="s">
        <v>115</v>
      </c>
      <c r="B26" s="111">
        <f>B24-B25</f>
        <v>8609759.8100000024</v>
      </c>
      <c r="C26" s="32"/>
      <c r="D26" s="33"/>
      <c r="E26" s="106"/>
    </row>
    <row r="27" spans="1:5" ht="22.5">
      <c r="A27" s="41"/>
      <c r="B27" s="112"/>
      <c r="C27" s="42"/>
      <c r="D27" s="33"/>
      <c r="E27" s="106"/>
    </row>
    <row r="28" spans="1:5" ht="22.5">
      <c r="A28" s="43"/>
      <c r="B28" s="44"/>
      <c r="C28" s="44"/>
      <c r="D28" s="113"/>
      <c r="E28" s="113"/>
    </row>
    <row r="29" spans="1:5" ht="21.75">
      <c r="A29" s="104"/>
      <c r="B29" s="105"/>
      <c r="C29" s="106"/>
      <c r="D29" s="107"/>
      <c r="E29" s="106"/>
    </row>
    <row r="30" spans="1:5" ht="21.75">
      <c r="A30" s="114" t="s">
        <v>116</v>
      </c>
      <c r="B30" s="105"/>
      <c r="C30" s="106"/>
      <c r="D30" s="107"/>
      <c r="E30" s="106"/>
    </row>
    <row r="31" spans="1:5" ht="22.5">
      <c r="A31" s="29"/>
      <c r="B31" s="35"/>
      <c r="C31" s="32"/>
      <c r="D31" s="33"/>
      <c r="E31" s="106"/>
    </row>
    <row r="32" spans="1:5" ht="21.75">
      <c r="A32" s="29"/>
      <c r="B32" s="40"/>
      <c r="C32" s="115"/>
      <c r="D32" s="115"/>
      <c r="E32" s="115"/>
    </row>
    <row r="33" spans="1:5" ht="22.5">
      <c r="A33" s="41"/>
      <c r="B33" s="36"/>
      <c r="C33" s="42"/>
      <c r="D33" s="33"/>
      <c r="E33" s="106"/>
    </row>
    <row r="34" spans="1:5" ht="22.5">
      <c r="A34" s="43"/>
      <c r="B34" s="44"/>
      <c r="C34" s="44"/>
      <c r="D34" s="113"/>
      <c r="E34" s="113"/>
    </row>
    <row r="35" spans="1:5" ht="21.75">
      <c r="A35" s="104"/>
      <c r="B35" s="105"/>
      <c r="C35" s="106"/>
      <c r="D35" s="107"/>
      <c r="E35" s="106"/>
    </row>
    <row r="36" spans="1:5" ht="21.75">
      <c r="A36" s="104"/>
      <c r="B36" s="105"/>
      <c r="C36" s="106"/>
      <c r="D36" s="107"/>
      <c r="E36" s="106"/>
    </row>
    <row r="37" spans="1:5" ht="21.75">
      <c r="A37" s="104"/>
      <c r="B37" s="105"/>
      <c r="C37" s="106"/>
      <c r="D37" s="107"/>
      <c r="E37" s="106"/>
    </row>
    <row r="38" spans="1:5" ht="21.75">
      <c r="A38" s="104"/>
      <c r="B38" s="105"/>
      <c r="C38" s="106"/>
      <c r="D38" s="107"/>
      <c r="E38" s="106"/>
    </row>
    <row r="39" spans="1:5" ht="21.75">
      <c r="A39" s="104"/>
      <c r="B39" s="105"/>
      <c r="C39" s="106"/>
      <c r="D39" s="107"/>
      <c r="E39" s="106"/>
    </row>
    <row r="40" spans="1:5" ht="23.25">
      <c r="A40" s="1" t="s">
        <v>44</v>
      </c>
      <c r="B40" s="1"/>
      <c r="C40" s="1"/>
      <c r="D40" s="1"/>
      <c r="E40" s="1"/>
    </row>
    <row r="41" spans="1:5" ht="23.25">
      <c r="A41" s="1" t="s">
        <v>90</v>
      </c>
      <c r="B41" s="1"/>
      <c r="C41" s="1"/>
      <c r="D41" s="1"/>
      <c r="E41" s="1"/>
    </row>
    <row r="42" spans="1:5" ht="23.25">
      <c r="A42" s="1" t="s">
        <v>117</v>
      </c>
      <c r="B42" s="1"/>
      <c r="C42" s="1"/>
      <c r="D42" s="1"/>
      <c r="E42" s="1"/>
    </row>
    <row r="43" spans="1:5" ht="21.75">
      <c r="A43" s="81"/>
      <c r="B43" s="82"/>
      <c r="C43" s="81"/>
      <c r="D43" s="3" t="s">
        <v>92</v>
      </c>
      <c r="E43" s="2" t="s">
        <v>93</v>
      </c>
    </row>
    <row r="44" spans="1:5" ht="21.75">
      <c r="A44" s="83" t="s">
        <v>118</v>
      </c>
      <c r="B44" s="84" t="s">
        <v>119</v>
      </c>
      <c r="C44" s="83" t="s">
        <v>120</v>
      </c>
      <c r="D44" s="3" t="s">
        <v>97</v>
      </c>
      <c r="E44" s="83" t="s">
        <v>98</v>
      </c>
    </row>
    <row r="45" spans="1:5" ht="21.75">
      <c r="A45" s="85" t="s">
        <v>121</v>
      </c>
      <c r="B45" s="17"/>
      <c r="C45" s="5"/>
      <c r="D45" s="6"/>
      <c r="E45" s="17"/>
    </row>
    <row r="46" spans="1:5" ht="21.75">
      <c r="A46" s="5" t="s">
        <v>122</v>
      </c>
      <c r="B46" s="17">
        <v>454171</v>
      </c>
      <c r="C46" s="17">
        <f>79410+136967+130480.52+7000+98871.48</f>
        <v>452729</v>
      </c>
      <c r="D46" s="87" t="s">
        <v>97</v>
      </c>
      <c r="E46" s="17">
        <f t="shared" ref="E46:E56" si="1">SUM(B46-C46)</f>
        <v>1442</v>
      </c>
    </row>
    <row r="47" spans="1:5" ht="21.75">
      <c r="A47" s="5" t="s">
        <v>123</v>
      </c>
      <c r="B47" s="116">
        <v>1611640</v>
      </c>
      <c r="C47" s="17">
        <f>976980+250322</f>
        <v>1227302</v>
      </c>
      <c r="D47" s="87" t="s">
        <v>97</v>
      </c>
      <c r="E47" s="17">
        <f t="shared" si="1"/>
        <v>384338</v>
      </c>
    </row>
    <row r="48" spans="1:5" ht="21.75">
      <c r="A48" s="5" t="s">
        <v>124</v>
      </c>
      <c r="B48" s="116">
        <v>4195319</v>
      </c>
      <c r="C48" s="17">
        <f>1857142+1199173</f>
        <v>3056315</v>
      </c>
      <c r="D48" s="87" t="s">
        <v>101</v>
      </c>
      <c r="E48" s="17">
        <f t="shared" si="1"/>
        <v>1139004</v>
      </c>
    </row>
    <row r="49" spans="1:5" ht="21.75">
      <c r="A49" s="5" t="s">
        <v>125</v>
      </c>
      <c r="B49" s="116">
        <v>425500</v>
      </c>
      <c r="C49" s="17">
        <f>132164+131116</f>
        <v>263280</v>
      </c>
      <c r="D49" s="87" t="s">
        <v>97</v>
      </c>
      <c r="E49" s="17">
        <f t="shared" si="1"/>
        <v>162220</v>
      </c>
    </row>
    <row r="50" spans="1:5" ht="21.75">
      <c r="A50" s="5" t="s">
        <v>126</v>
      </c>
      <c r="B50" s="117">
        <v>3500000</v>
      </c>
      <c r="C50" s="17">
        <f>2688793.38+4110+194380+535579.12</f>
        <v>3422862.5</v>
      </c>
      <c r="D50" s="87" t="s">
        <v>97</v>
      </c>
      <c r="E50" s="17">
        <f t="shared" si="1"/>
        <v>77137.5</v>
      </c>
    </row>
    <row r="51" spans="1:5" ht="21.75">
      <c r="A51" s="5" t="s">
        <v>127</v>
      </c>
      <c r="B51" s="117">
        <v>1656640</v>
      </c>
      <c r="C51" s="17">
        <f>982397.98+411315.22+92557</f>
        <v>1486270.2</v>
      </c>
      <c r="D51" s="87" t="s">
        <v>97</v>
      </c>
      <c r="E51" s="17">
        <f t="shared" si="1"/>
        <v>170369.80000000005</v>
      </c>
    </row>
    <row r="52" spans="1:5" ht="21.75">
      <c r="A52" s="5" t="s">
        <v>128</v>
      </c>
      <c r="B52" s="17">
        <f>450000</f>
        <v>450000</v>
      </c>
      <c r="C52" s="17">
        <f>378088.38+234202.36</f>
        <v>612290.74</v>
      </c>
      <c r="D52" s="87" t="s">
        <v>97</v>
      </c>
      <c r="E52" s="17">
        <f t="shared" si="1"/>
        <v>-162290.74</v>
      </c>
    </row>
    <row r="53" spans="1:5" ht="21.75">
      <c r="A53" s="5" t="s">
        <v>129</v>
      </c>
      <c r="B53" s="17">
        <f>20000+985400+60000+200000+30000</f>
        <v>1295400</v>
      </c>
      <c r="C53" s="17">
        <f>543600+606800</f>
        <v>1150400</v>
      </c>
      <c r="D53" s="87" t="s">
        <v>97</v>
      </c>
      <c r="E53" s="17">
        <f t="shared" si="1"/>
        <v>145000</v>
      </c>
    </row>
    <row r="54" spans="1:5" ht="21.75">
      <c r="A54" s="5" t="s">
        <v>130</v>
      </c>
      <c r="B54" s="117">
        <v>200250</v>
      </c>
      <c r="C54" s="17">
        <v>147940</v>
      </c>
      <c r="D54" s="87" t="s">
        <v>101</v>
      </c>
      <c r="E54" s="17">
        <f t="shared" si="1"/>
        <v>52310</v>
      </c>
    </row>
    <row r="55" spans="1:5" ht="21.75">
      <c r="A55" s="5" t="s">
        <v>131</v>
      </c>
      <c r="B55" s="17">
        <v>1037000</v>
      </c>
      <c r="C55" s="17">
        <f>132000+700000+199000</f>
        <v>1031000</v>
      </c>
      <c r="D55" s="87" t="s">
        <v>97</v>
      </c>
      <c r="E55" s="17">
        <f t="shared" si="1"/>
        <v>6000</v>
      </c>
    </row>
    <row r="56" spans="1:5" ht="21.75">
      <c r="A56" s="5" t="s">
        <v>132</v>
      </c>
      <c r="B56" s="17">
        <v>25000</v>
      </c>
      <c r="C56" s="17">
        <v>25000</v>
      </c>
      <c r="D56" s="87" t="s">
        <v>97</v>
      </c>
      <c r="E56" s="17">
        <f t="shared" si="1"/>
        <v>0</v>
      </c>
    </row>
    <row r="57" spans="1:5" ht="21.75">
      <c r="A57" s="5"/>
      <c r="B57" s="17"/>
      <c r="C57" s="17"/>
      <c r="D57" s="87"/>
      <c r="E57" s="17"/>
    </row>
    <row r="58" spans="1:5" ht="21.75">
      <c r="A58" s="85" t="s">
        <v>133</v>
      </c>
      <c r="B58" s="93">
        <f>SUM(B45:B57)</f>
        <v>14850920</v>
      </c>
      <c r="C58" s="93">
        <f>SUM(C45:C57)</f>
        <v>12875389.439999999</v>
      </c>
      <c r="D58" s="3" t="s">
        <v>97</v>
      </c>
      <c r="E58" s="93">
        <f>SUM(E45:E57)</f>
        <v>1975530.56</v>
      </c>
    </row>
    <row r="59" spans="1:5" ht="21.75">
      <c r="A59" s="5" t="s">
        <v>134</v>
      </c>
      <c r="B59" s="95"/>
      <c r="C59" s="118"/>
      <c r="D59" s="119"/>
      <c r="E59" s="95"/>
    </row>
    <row r="60" spans="1:5" ht="21.75">
      <c r="A60" s="5" t="s">
        <v>110</v>
      </c>
      <c r="B60" s="95"/>
      <c r="C60" s="95">
        <f>4941677.79-2300</f>
        <v>4939377.79</v>
      </c>
      <c r="D60" s="119"/>
      <c r="E60" s="95"/>
    </row>
    <row r="61" spans="1:5" ht="22.5" thickBot="1">
      <c r="A61" s="85" t="s">
        <v>135</v>
      </c>
      <c r="B61" s="97"/>
      <c r="C61" s="28">
        <f>SUM(C59:C60)</f>
        <v>4939377.79</v>
      </c>
      <c r="D61" s="120"/>
      <c r="E61" s="97"/>
    </row>
    <row r="62" spans="1:5" ht="24.75" thickTop="1" thickBot="1">
      <c r="A62" s="121" t="s">
        <v>136</v>
      </c>
      <c r="B62" s="122">
        <f>SUM(B58:B61)</f>
        <v>14850920</v>
      </c>
      <c r="C62" s="122">
        <f>SUM(C58)</f>
        <v>12875389.439999999</v>
      </c>
      <c r="D62" s="123"/>
      <c r="E62" s="122">
        <f>SUM(E58:E61)</f>
        <v>1975530.56</v>
      </c>
    </row>
    <row r="63" spans="1:5" ht="22.5" thickTop="1">
      <c r="A63" s="104"/>
      <c r="B63" s="105"/>
      <c r="C63" s="105"/>
      <c r="D63" s="14"/>
      <c r="E63" s="105"/>
    </row>
    <row r="64" spans="1:5" ht="21.75">
      <c r="A64" s="16"/>
      <c r="B64" s="7"/>
      <c r="C64" s="7"/>
      <c r="D64" s="7"/>
      <c r="E64" s="7"/>
    </row>
    <row r="65" spans="1:5" ht="23.25">
      <c r="A65" s="73"/>
      <c r="B65" s="124"/>
      <c r="C65" s="124"/>
      <c r="D65" s="124"/>
      <c r="E65" s="124"/>
    </row>
    <row r="66" spans="1:5" ht="23.25">
      <c r="A66" s="71"/>
      <c r="B66" s="71"/>
      <c r="C66" s="71"/>
      <c r="D66" s="71"/>
      <c r="E66" s="71"/>
    </row>
    <row r="67" spans="1:5" ht="22.5">
      <c r="A67" s="29" t="s">
        <v>67</v>
      </c>
      <c r="B67" s="30"/>
      <c r="C67" s="32"/>
      <c r="D67" s="33"/>
      <c r="E67" s="39"/>
    </row>
    <row r="68" spans="1:5" ht="22.5">
      <c r="A68" s="29" t="s">
        <v>137</v>
      </c>
      <c r="B68" s="41" t="s">
        <v>38</v>
      </c>
      <c r="C68" s="32"/>
      <c r="D68" s="33"/>
      <c r="E68" s="39" t="s">
        <v>38</v>
      </c>
    </row>
    <row r="69" spans="1:5" ht="22.5">
      <c r="A69" s="29"/>
      <c r="B69" s="40"/>
      <c r="C69" s="32"/>
      <c r="D69" s="33"/>
      <c r="E69" s="106"/>
    </row>
    <row r="70" spans="1:5" ht="21.75">
      <c r="A70" s="41" t="s">
        <v>140</v>
      </c>
      <c r="B70" s="36"/>
      <c r="C70" s="39" t="s">
        <v>141</v>
      </c>
      <c r="D70" s="39"/>
      <c r="E70" s="39"/>
    </row>
    <row r="71" spans="1:5" ht="22.5">
      <c r="A71" s="125" t="s">
        <v>138</v>
      </c>
      <c r="B71" s="44"/>
      <c r="C71" s="44"/>
      <c r="D71" s="113"/>
      <c r="E71" s="113"/>
    </row>
    <row r="72" spans="1:5" ht="23.25">
      <c r="A72" s="126" t="s">
        <v>139</v>
      </c>
      <c r="B72" s="71"/>
      <c r="C72" s="71"/>
      <c r="D72" s="127"/>
      <c r="E72" s="128"/>
    </row>
  </sheetData>
  <mergeCells count="7">
    <mergeCell ref="A42:E42"/>
    <mergeCell ref="A1:E1"/>
    <mergeCell ref="A2:E2"/>
    <mergeCell ref="A3:E3"/>
    <mergeCell ref="C32:E32"/>
    <mergeCell ref="A40:E40"/>
    <mergeCell ref="A41:E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6"/>
  <sheetViews>
    <sheetView topLeftCell="A16" workbookViewId="0">
      <selection activeCell="F29" sqref="F29"/>
    </sheetView>
  </sheetViews>
  <sheetFormatPr defaultRowHeight="14.25"/>
  <cols>
    <col min="2" max="2" width="24.375" customWidth="1"/>
    <col min="3" max="3" width="13.5" customWidth="1"/>
    <col min="4" max="4" width="12.125" customWidth="1"/>
    <col min="6" max="6" width="14.375" customWidth="1"/>
    <col min="7" max="7" width="16.875" customWidth="1"/>
    <col min="8" max="8" width="12.875" customWidth="1"/>
  </cols>
  <sheetData>
    <row r="1" spans="1:9" ht="23.25">
      <c r="A1" s="1" t="s">
        <v>44</v>
      </c>
      <c r="B1" s="1"/>
      <c r="C1" s="1"/>
      <c r="D1" s="1"/>
      <c r="E1" s="1"/>
      <c r="F1" s="1"/>
      <c r="G1" s="1"/>
      <c r="H1" s="1"/>
      <c r="I1" s="1"/>
    </row>
    <row r="2" spans="1:9" ht="23.25">
      <c r="A2" s="1" t="s">
        <v>142</v>
      </c>
      <c r="B2" s="1"/>
      <c r="C2" s="1"/>
      <c r="D2" s="1"/>
      <c r="E2" s="1"/>
      <c r="F2" s="1"/>
      <c r="G2" s="1"/>
      <c r="H2" s="1"/>
      <c r="I2" s="1"/>
    </row>
    <row r="3" spans="1:9" ht="24" thickBot="1">
      <c r="A3" s="1" t="s">
        <v>143</v>
      </c>
      <c r="B3" s="1"/>
      <c r="C3" s="1"/>
      <c r="D3" s="1"/>
      <c r="E3" s="1"/>
      <c r="F3" s="1"/>
      <c r="G3" s="1"/>
      <c r="H3" s="1"/>
      <c r="I3" s="1"/>
    </row>
    <row r="4" spans="1:9" ht="24" thickBot="1">
      <c r="A4" s="129"/>
      <c r="B4" s="130" t="s">
        <v>144</v>
      </c>
      <c r="C4" s="130" t="s">
        <v>145</v>
      </c>
      <c r="D4" s="130" t="s">
        <v>146</v>
      </c>
      <c r="E4" s="130" t="s">
        <v>147</v>
      </c>
      <c r="F4" s="131" t="s">
        <v>148</v>
      </c>
      <c r="G4" s="131" t="s">
        <v>149</v>
      </c>
      <c r="H4" s="131" t="s">
        <v>150</v>
      </c>
      <c r="I4" s="71"/>
    </row>
    <row r="5" spans="1:9" ht="23.25">
      <c r="A5" s="132" t="s">
        <v>151</v>
      </c>
      <c r="B5" s="133" t="s">
        <v>152</v>
      </c>
      <c r="C5" s="134"/>
      <c r="D5" s="135"/>
      <c r="E5" s="136"/>
      <c r="F5" s="137"/>
      <c r="G5" s="138" t="s">
        <v>153</v>
      </c>
      <c r="H5" s="139">
        <f>29200+347240+5501926+107800-1650-950-21200+12000+92200-75000-8000</f>
        <v>5983566</v>
      </c>
      <c r="I5" s="71"/>
    </row>
    <row r="6" spans="1:9" ht="23.25">
      <c r="A6" s="140"/>
      <c r="B6" s="141" t="s">
        <v>154</v>
      </c>
      <c r="C6" s="142">
        <f>635000-515000</f>
        <v>120000</v>
      </c>
      <c r="D6" s="143"/>
      <c r="E6" s="142"/>
      <c r="F6" s="144">
        <f>SUM(C6+D6-E6)</f>
        <v>120000</v>
      </c>
      <c r="G6" s="145"/>
      <c r="H6" s="146"/>
      <c r="I6" s="71"/>
    </row>
    <row r="7" spans="1:9" ht="23.25">
      <c r="A7" s="140"/>
      <c r="B7" s="141" t="s">
        <v>155</v>
      </c>
      <c r="C7" s="142">
        <f>1066500+515000</f>
        <v>1581500</v>
      </c>
      <c r="D7" s="143">
        <v>3465650</v>
      </c>
      <c r="E7" s="142"/>
      <c r="F7" s="144">
        <f>SUM(C7+D7-E7)</f>
        <v>5047150</v>
      </c>
      <c r="G7" s="145" t="s">
        <v>156</v>
      </c>
      <c r="H7" s="147">
        <f>25000+51800</f>
        <v>76800</v>
      </c>
      <c r="I7" s="71"/>
    </row>
    <row r="8" spans="1:9" ht="23.25">
      <c r="A8" s="148" t="s">
        <v>157</v>
      </c>
      <c r="B8" s="149" t="s">
        <v>158</v>
      </c>
      <c r="C8" s="142"/>
      <c r="D8" s="143"/>
      <c r="E8" s="142"/>
      <c r="F8" s="144">
        <f t="shared" ref="F8:F16" si="0">SUM(C8+D8-E8)</f>
        <v>0</v>
      </c>
      <c r="G8" s="145" t="s">
        <v>159</v>
      </c>
      <c r="H8" s="146"/>
      <c r="I8" s="71"/>
    </row>
    <row r="9" spans="1:9" ht="23.25">
      <c r="A9" s="140"/>
      <c r="B9" s="141" t="s">
        <v>160</v>
      </c>
      <c r="C9" s="142">
        <f>4864225</f>
        <v>4864225</v>
      </c>
      <c r="D9" s="143">
        <v>1995000</v>
      </c>
      <c r="E9" s="142"/>
      <c r="F9" s="144">
        <f t="shared" si="0"/>
        <v>6859225</v>
      </c>
      <c r="G9" s="145" t="s">
        <v>161</v>
      </c>
      <c r="H9" s="146">
        <f>939000+1773849.4+1995000+3465650</f>
        <v>8173499.4000000004</v>
      </c>
      <c r="I9" s="71"/>
    </row>
    <row r="10" spans="1:9" ht="23.25">
      <c r="A10" s="140"/>
      <c r="B10" s="141" t="s">
        <v>162</v>
      </c>
      <c r="C10" s="150">
        <v>94000</v>
      </c>
      <c r="D10" s="143"/>
      <c r="E10" s="142"/>
      <c r="F10" s="144">
        <f t="shared" si="0"/>
        <v>94000</v>
      </c>
      <c r="G10" s="151"/>
      <c r="H10" s="144"/>
      <c r="I10" s="71"/>
    </row>
    <row r="11" spans="1:9" ht="23.25">
      <c r="A11" s="140"/>
      <c r="B11" s="141" t="s">
        <v>163</v>
      </c>
      <c r="C11" s="142">
        <v>33500</v>
      </c>
      <c r="D11" s="143"/>
      <c r="E11" s="142"/>
      <c r="F11" s="144">
        <f t="shared" si="0"/>
        <v>33500</v>
      </c>
      <c r="G11" s="145" t="s">
        <v>164</v>
      </c>
      <c r="H11" s="146">
        <v>865330</v>
      </c>
      <c r="I11" s="71"/>
    </row>
    <row r="12" spans="1:9" ht="23.25">
      <c r="A12" s="140"/>
      <c r="B12" s="141" t="s">
        <v>165</v>
      </c>
      <c r="C12" s="142">
        <v>11500</v>
      </c>
      <c r="D12" s="143"/>
      <c r="E12" s="142"/>
      <c r="F12" s="144">
        <f t="shared" si="0"/>
        <v>11500</v>
      </c>
      <c r="G12" s="145" t="s">
        <v>166</v>
      </c>
      <c r="H12" s="144"/>
      <c r="I12" s="71"/>
    </row>
    <row r="13" spans="1:9" ht="23.25">
      <c r="A13" s="140"/>
      <c r="B13" s="141" t="s">
        <v>167</v>
      </c>
      <c r="C13" s="142">
        <f>42000</f>
        <v>42000</v>
      </c>
      <c r="D13" s="143"/>
      <c r="E13" s="142"/>
      <c r="F13" s="144">
        <f t="shared" si="0"/>
        <v>42000</v>
      </c>
      <c r="G13" s="151"/>
      <c r="H13" s="144"/>
      <c r="I13" s="71"/>
    </row>
    <row r="14" spans="1:9" ht="23.25">
      <c r="A14" s="140"/>
      <c r="B14" s="141" t="s">
        <v>168</v>
      </c>
      <c r="C14" s="142">
        <v>950</v>
      </c>
      <c r="D14" s="143"/>
      <c r="E14" s="142">
        <v>950</v>
      </c>
      <c r="F14" s="144">
        <f t="shared" si="0"/>
        <v>0</v>
      </c>
      <c r="G14" s="151"/>
      <c r="H14" s="144"/>
      <c r="I14" s="71"/>
    </row>
    <row r="15" spans="1:9" ht="23.25">
      <c r="A15" s="140"/>
      <c r="B15" s="141" t="s">
        <v>169</v>
      </c>
      <c r="C15" s="142">
        <f>335690.4-29200-8000-55000</f>
        <v>243490.40000000002</v>
      </c>
      <c r="D15" s="143"/>
      <c r="E15" s="142"/>
      <c r="F15" s="144">
        <f t="shared" si="0"/>
        <v>243490.40000000002</v>
      </c>
      <c r="G15" s="151"/>
      <c r="H15" s="144"/>
      <c r="I15" s="71"/>
    </row>
    <row r="16" spans="1:9" ht="23.25">
      <c r="A16" s="140"/>
      <c r="B16" s="141" t="s">
        <v>170</v>
      </c>
      <c r="C16" s="142">
        <f>2406180+29200+55000</f>
        <v>2490380</v>
      </c>
      <c r="D16" s="143">
        <f>3600+12800+91400+51800</f>
        <v>159600</v>
      </c>
      <c r="E16" s="142">
        <v>1650</v>
      </c>
      <c r="F16" s="144">
        <f t="shared" si="0"/>
        <v>2648330</v>
      </c>
      <c r="G16" s="151"/>
      <c r="H16" s="144"/>
      <c r="I16" s="71"/>
    </row>
    <row r="17" spans="1:9" ht="23.25">
      <c r="A17" s="140"/>
      <c r="B17" s="141"/>
      <c r="C17" s="142"/>
      <c r="D17" s="143"/>
      <c r="E17" s="142"/>
      <c r="F17" s="144"/>
      <c r="G17" s="151"/>
      <c r="H17" s="144"/>
      <c r="I17" s="71"/>
    </row>
    <row r="18" spans="1:9" ht="24" thickBot="1">
      <c r="A18" s="152"/>
      <c r="B18" s="153" t="s">
        <v>66</v>
      </c>
      <c r="C18" s="154">
        <f>SUM(C5:C17)</f>
        <v>9481545.4000000004</v>
      </c>
      <c r="D18" s="155">
        <f>SUM(D6:D17)</f>
        <v>5620250</v>
      </c>
      <c r="E18" s="154">
        <f>SUM(E5:E17)</f>
        <v>2600</v>
      </c>
      <c r="F18" s="156">
        <f>SUM(F5:F17)</f>
        <v>15099195.4</v>
      </c>
      <c r="G18" s="157"/>
      <c r="H18" s="158">
        <f>SUM(H5:H17)</f>
        <v>15099195.4</v>
      </c>
      <c r="I18" s="71"/>
    </row>
    <row r="19" spans="1:9" ht="24" thickTop="1">
      <c r="A19" s="71"/>
      <c r="B19" s="73"/>
      <c r="C19" s="71"/>
      <c r="D19" s="71"/>
      <c r="E19" s="71"/>
      <c r="F19" s="71"/>
      <c r="G19" s="71"/>
      <c r="H19" s="159">
        <f>SUM(F18-H18)</f>
        <v>0</v>
      </c>
      <c r="I19" s="71"/>
    </row>
    <row r="20" spans="1:9" ht="23.25">
      <c r="A20" s="71"/>
      <c r="B20" s="29" t="s">
        <v>67</v>
      </c>
      <c r="C20" s="30"/>
      <c r="D20" s="36"/>
      <c r="E20" s="32"/>
      <c r="F20" s="33"/>
      <c r="G20" s="71"/>
      <c r="H20" s="71"/>
      <c r="I20" s="71"/>
    </row>
    <row r="21" spans="1:9" ht="23.25">
      <c r="A21" s="71"/>
      <c r="B21" s="29" t="s">
        <v>171</v>
      </c>
      <c r="C21" s="35"/>
      <c r="D21" s="36" t="s">
        <v>38</v>
      </c>
      <c r="E21" s="32"/>
      <c r="F21" s="33"/>
      <c r="G21" s="73" t="s">
        <v>38</v>
      </c>
      <c r="H21" s="71"/>
      <c r="I21" s="71"/>
    </row>
    <row r="22" spans="1:9" ht="23.25">
      <c r="A22" s="71"/>
      <c r="B22" s="29"/>
      <c r="C22" s="40"/>
      <c r="D22" s="36"/>
      <c r="E22" s="32"/>
      <c r="F22" s="33"/>
      <c r="G22" s="73"/>
      <c r="H22" s="73"/>
      <c r="I22" s="71"/>
    </row>
    <row r="23" spans="1:9" ht="23.25">
      <c r="A23" s="71"/>
      <c r="B23" s="41" t="s">
        <v>172</v>
      </c>
      <c r="C23" s="36"/>
      <c r="D23" s="41" t="s">
        <v>172</v>
      </c>
      <c r="E23" s="42"/>
      <c r="F23" s="33"/>
      <c r="G23" s="73" t="s">
        <v>173</v>
      </c>
      <c r="H23" s="73"/>
      <c r="I23" s="71"/>
    </row>
    <row r="24" spans="1:9" ht="23.25">
      <c r="A24" s="71"/>
      <c r="B24" s="160" t="s">
        <v>174</v>
      </c>
      <c r="C24" s="44"/>
      <c r="D24" s="160" t="s">
        <v>175</v>
      </c>
      <c r="E24" s="44"/>
      <c r="F24" s="33"/>
      <c r="G24" s="160" t="s">
        <v>176</v>
      </c>
      <c r="H24" s="71"/>
      <c r="I24" s="71"/>
    </row>
    <row r="25" spans="1:9" ht="23.25">
      <c r="A25" s="71"/>
      <c r="B25" s="161" t="s">
        <v>177</v>
      </c>
      <c r="C25" s="71"/>
      <c r="D25" s="71"/>
      <c r="E25" s="71"/>
      <c r="F25" s="71"/>
      <c r="G25" s="162"/>
      <c r="H25" s="71"/>
      <c r="I25" s="71"/>
    </row>
    <row r="26" spans="1:9" ht="23.25">
      <c r="A26" s="71"/>
      <c r="B26" s="71"/>
      <c r="C26" s="71"/>
      <c r="D26" s="71"/>
      <c r="E26" s="71"/>
      <c r="F26" s="71"/>
      <c r="G26" s="71"/>
      <c r="H26" s="71"/>
      <c r="I26" s="71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K9" sqref="K9"/>
    </sheetView>
  </sheetViews>
  <sheetFormatPr defaultRowHeight="14.25"/>
  <cols>
    <col min="6" max="6" width="12.25" customWidth="1"/>
    <col min="8" max="8" width="14.125" customWidth="1"/>
  </cols>
  <sheetData>
    <row r="1" spans="1:8" ht="23.25">
      <c r="A1" s="1" t="s">
        <v>72</v>
      </c>
      <c r="B1" s="1"/>
      <c r="C1" s="1"/>
      <c r="D1" s="1"/>
      <c r="E1" s="1"/>
      <c r="F1" s="1"/>
      <c r="G1" s="1"/>
      <c r="H1" s="1"/>
    </row>
    <row r="2" spans="1:8" ht="23.25">
      <c r="A2" s="1" t="s">
        <v>178</v>
      </c>
      <c r="B2" s="1"/>
      <c r="C2" s="1"/>
      <c r="D2" s="1"/>
      <c r="E2" s="1"/>
      <c r="F2" s="1"/>
      <c r="G2" s="1"/>
      <c r="H2" s="1"/>
    </row>
    <row r="3" spans="1:8" ht="23.25">
      <c r="A3" s="1" t="s">
        <v>179</v>
      </c>
      <c r="B3" s="1"/>
      <c r="C3" s="1"/>
      <c r="D3" s="1"/>
      <c r="E3" s="1"/>
      <c r="F3" s="1"/>
      <c r="G3" s="1"/>
      <c r="H3" s="1"/>
    </row>
    <row r="4" spans="1:8" ht="23.25">
      <c r="A4" s="71"/>
      <c r="B4" s="71"/>
      <c r="C4" s="71"/>
      <c r="D4" s="71"/>
      <c r="E4" s="71"/>
      <c r="F4" s="71"/>
      <c r="G4" s="71"/>
      <c r="H4" s="71"/>
    </row>
    <row r="5" spans="1:8" ht="23.25">
      <c r="A5" s="73" t="s">
        <v>180</v>
      </c>
      <c r="B5" s="73"/>
      <c r="C5" s="73"/>
      <c r="D5" s="73"/>
      <c r="E5" s="73"/>
      <c r="F5" s="163"/>
      <c r="G5" s="163"/>
      <c r="H5" s="163">
        <v>3005608.47</v>
      </c>
    </row>
    <row r="6" spans="1:8" ht="23.25">
      <c r="A6" s="164" t="s">
        <v>181</v>
      </c>
      <c r="B6" s="71" t="s">
        <v>182</v>
      </c>
      <c r="C6" s="71"/>
      <c r="D6" s="71"/>
      <c r="E6" s="71"/>
      <c r="F6" s="21">
        <v>1318769.01</v>
      </c>
      <c r="G6" s="21"/>
      <c r="H6" s="21"/>
    </row>
    <row r="7" spans="1:8" ht="23.25">
      <c r="A7" s="71"/>
      <c r="B7" s="71" t="s">
        <v>183</v>
      </c>
      <c r="C7" s="71"/>
      <c r="D7" s="71"/>
      <c r="E7" s="71"/>
      <c r="F7" s="21">
        <v>1000</v>
      </c>
      <c r="G7" s="21"/>
      <c r="H7" s="21"/>
    </row>
    <row r="8" spans="1:8" ht="23.25">
      <c r="A8" s="71"/>
      <c r="B8" s="71" t="s">
        <v>184</v>
      </c>
      <c r="C8" s="71"/>
      <c r="D8" s="71"/>
      <c r="E8" s="71"/>
      <c r="F8" s="21">
        <v>1230</v>
      </c>
      <c r="G8" s="21"/>
      <c r="H8" s="21"/>
    </row>
    <row r="9" spans="1:8" ht="23.25">
      <c r="A9" s="71"/>
      <c r="B9" s="71" t="s">
        <v>185</v>
      </c>
      <c r="C9" s="71"/>
      <c r="D9" s="71"/>
      <c r="E9" s="71"/>
      <c r="F9" s="21"/>
      <c r="G9" s="21"/>
      <c r="H9" s="21"/>
    </row>
    <row r="10" spans="1:8" ht="23.25">
      <c r="A10" s="71"/>
      <c r="B10" s="71"/>
      <c r="C10" s="71"/>
      <c r="D10" s="71"/>
      <c r="E10" s="71"/>
      <c r="F10" s="21"/>
      <c r="G10" s="21"/>
      <c r="H10" s="21"/>
    </row>
    <row r="11" spans="1:8" ht="23.25">
      <c r="A11" s="71"/>
      <c r="B11" s="71" t="s">
        <v>186</v>
      </c>
      <c r="C11" s="71"/>
      <c r="D11" s="71"/>
      <c r="E11" s="71"/>
      <c r="F11" s="21">
        <v>6932.35</v>
      </c>
      <c r="G11" s="21"/>
      <c r="H11" s="163">
        <f>SUM(F6:F11)</f>
        <v>1327931.3600000001</v>
      </c>
    </row>
    <row r="12" spans="1:8" ht="23.25">
      <c r="A12" s="164" t="s">
        <v>187</v>
      </c>
      <c r="B12" s="71" t="s">
        <v>188</v>
      </c>
      <c r="C12" s="71"/>
      <c r="D12" s="71"/>
      <c r="E12" s="71"/>
      <c r="F12" s="21">
        <v>2124000</v>
      </c>
      <c r="G12" s="21"/>
      <c r="H12" s="163"/>
    </row>
    <row r="13" spans="1:8" ht="23.25">
      <c r="A13" s="71"/>
      <c r="B13" s="71" t="s">
        <v>189</v>
      </c>
      <c r="C13" s="71"/>
      <c r="D13" s="71"/>
      <c r="E13" s="71"/>
      <c r="F13" s="21"/>
      <c r="G13" s="21"/>
      <c r="H13" s="71"/>
    </row>
    <row r="14" spans="1:8" ht="23.25">
      <c r="A14" s="71"/>
      <c r="B14" s="71" t="s">
        <v>190</v>
      </c>
      <c r="C14" s="71"/>
      <c r="D14" s="71"/>
      <c r="E14" s="71"/>
      <c r="F14" s="21"/>
      <c r="G14" s="21"/>
      <c r="H14" s="163">
        <f>SUM(F12:F14)</f>
        <v>2124000</v>
      </c>
    </row>
    <row r="15" spans="1:8" ht="24" thickBot="1">
      <c r="A15" s="71"/>
      <c r="B15" s="73" t="s">
        <v>191</v>
      </c>
      <c r="C15" s="73"/>
      <c r="D15" s="73"/>
      <c r="E15" s="73"/>
      <c r="F15" s="163"/>
      <c r="G15" s="21"/>
      <c r="H15" s="165">
        <f>SUM(H5+H11-H14)</f>
        <v>2209539.83</v>
      </c>
    </row>
    <row r="16" spans="1:8" ht="24" thickTop="1">
      <c r="A16" s="71"/>
      <c r="B16" s="71"/>
      <c r="C16" s="71"/>
      <c r="D16" s="71"/>
      <c r="E16" s="71"/>
      <c r="F16" s="21"/>
      <c r="G16" s="21"/>
      <c r="H16" s="21"/>
    </row>
    <row r="17" spans="1:8" ht="23.25">
      <c r="A17" s="71"/>
      <c r="B17" s="71"/>
      <c r="C17" s="71"/>
      <c r="D17" s="71"/>
      <c r="E17" s="71"/>
      <c r="F17" s="21"/>
      <c r="G17" s="21"/>
      <c r="H17" s="21"/>
    </row>
    <row r="18" spans="1:8" ht="23.25">
      <c r="A18" s="71"/>
      <c r="B18" s="71"/>
      <c r="C18" s="71"/>
      <c r="D18" s="71"/>
      <c r="E18" s="71"/>
      <c r="F18" s="21"/>
      <c r="G18" s="21"/>
      <c r="H18" s="21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งบแสดงฐานะการเงิน</vt:lpstr>
      <vt:lpstr>งบทดลอง</vt:lpstr>
      <vt:lpstr>เงินสดและธนาคาร</vt:lpstr>
      <vt:lpstr>รายงานรับ-จ่าย</vt:lpstr>
      <vt:lpstr>งบทรัพย์สิน</vt:lpstr>
      <vt:lpstr>งบเงินสะสม</vt:lpstr>
    </vt:vector>
  </TitlesOfParts>
  <Company>KKD 2011 v1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dcterms:created xsi:type="dcterms:W3CDTF">2014-06-24T09:17:52Z</dcterms:created>
  <dcterms:modified xsi:type="dcterms:W3CDTF">2014-06-24T09:26:08Z</dcterms:modified>
</cp:coreProperties>
</file>